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wniphelan.sharepoint.com/BOMA/Documents/Financial/budget/2021/"/>
    </mc:Choice>
  </mc:AlternateContent>
  <xr:revisionPtr revIDLastSave="887" documentId="8_{F0741230-0D27-461D-BD13-B89902732BBB}" xr6:coauthVersionLast="45" xr6:coauthVersionMax="45" xr10:uidLastSave="{07D99E60-D3DF-4966-88CF-7FA04ADD1272}"/>
  <bookViews>
    <workbookView xWindow="28680" yWindow="-120" windowWidth="29040" windowHeight="15840" xr2:uid="{00000000-000D-0000-FFFF-FFFF00000000}"/>
  </bookViews>
  <sheets>
    <sheet name="Budget" sheetId="2" r:id="rId1"/>
  </sheets>
  <definedNames>
    <definedName name="_xlnm.Print_Titles" localSheetId="0">Budget!$1:$2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8" i="2" l="1"/>
  <c r="M143" i="2" l="1"/>
  <c r="M141" i="2"/>
  <c r="M139" i="2"/>
  <c r="M132" i="2"/>
  <c r="M125" i="2"/>
  <c r="M123" i="2"/>
  <c r="M116" i="2"/>
  <c r="M109" i="2"/>
  <c r="M103" i="2"/>
  <c r="M95" i="2"/>
  <c r="M90" i="2"/>
  <c r="M84" i="2"/>
  <c r="M74" i="2"/>
  <c r="M68" i="2"/>
  <c r="M60" i="2"/>
  <c r="M56" i="2"/>
  <c r="M46" i="2"/>
  <c r="M25" i="2"/>
  <c r="M23" i="2"/>
  <c r="M16" i="2"/>
  <c r="M8" i="2"/>
  <c r="Z6" i="2" l="1"/>
  <c r="J139" i="2"/>
  <c r="J132" i="2"/>
  <c r="J123" i="2"/>
  <c r="J116" i="2"/>
  <c r="J109" i="2"/>
  <c r="J103" i="2"/>
  <c r="J125" i="2" s="1"/>
  <c r="J95" i="2"/>
  <c r="J90" i="2"/>
  <c r="J84" i="2"/>
  <c r="J74" i="2"/>
  <c r="J68" i="2"/>
  <c r="J56" i="2"/>
  <c r="J60" i="2" s="1"/>
  <c r="J46" i="2"/>
  <c r="J23" i="2"/>
  <c r="J16" i="2"/>
  <c r="J8" i="2"/>
  <c r="K139" i="2"/>
  <c r="K132" i="2"/>
  <c r="K123" i="2"/>
  <c r="K116" i="2"/>
  <c r="K109" i="2"/>
  <c r="K103" i="2"/>
  <c r="K125" i="2" s="1"/>
  <c r="K95" i="2"/>
  <c r="K90" i="2"/>
  <c r="K84" i="2"/>
  <c r="K74" i="2"/>
  <c r="K68" i="2"/>
  <c r="K56" i="2"/>
  <c r="K60" i="2" s="1"/>
  <c r="K46" i="2"/>
  <c r="K25" i="2"/>
  <c r="K23" i="2"/>
  <c r="K16" i="2"/>
  <c r="K8" i="2"/>
  <c r="J25" i="2" l="1"/>
  <c r="J141" i="2"/>
  <c r="J143" i="2" s="1"/>
  <c r="K141" i="2"/>
  <c r="K143" i="2" s="1"/>
  <c r="N43" i="2"/>
  <c r="N39" i="2"/>
  <c r="N34" i="2"/>
  <c r="N32" i="2" l="1"/>
  <c r="N88" i="2" l="1"/>
  <c r="Y132" i="2" l="1"/>
  <c r="X132" i="2"/>
  <c r="W132" i="2"/>
  <c r="V132" i="2"/>
  <c r="U132" i="2"/>
  <c r="T132" i="2"/>
  <c r="S132" i="2"/>
  <c r="R132" i="2"/>
  <c r="Q132" i="2"/>
  <c r="Z5" i="2" l="1"/>
  <c r="N42" i="2" l="1"/>
  <c r="Z131" i="2"/>
  <c r="Z132" i="2" s="1"/>
  <c r="N21" i="2" l="1"/>
  <c r="N20" i="2"/>
  <c r="N131" i="2"/>
  <c r="N129" i="2"/>
  <c r="P132" i="2" l="1"/>
  <c r="O132" i="2"/>
  <c r="L139" i="2"/>
  <c r="L123" i="2"/>
  <c r="L116" i="2"/>
  <c r="L109" i="2"/>
  <c r="L103" i="2"/>
  <c r="L95" i="2"/>
  <c r="L90" i="2"/>
  <c r="L84" i="2"/>
  <c r="L74" i="2"/>
  <c r="L68" i="2"/>
  <c r="L56" i="2"/>
  <c r="L60" i="2" s="1"/>
  <c r="L46" i="2"/>
  <c r="N48" i="2"/>
  <c r="N52" i="2"/>
  <c r="N53" i="2"/>
  <c r="L23" i="2"/>
  <c r="L16" i="2"/>
  <c r="L8" i="2"/>
  <c r="L132" i="2"/>
  <c r="L125" i="2" l="1"/>
  <c r="L141" i="2" s="1"/>
  <c r="L25" i="2"/>
  <c r="L143" i="2" l="1"/>
  <c r="S16" i="2" l="1"/>
  <c r="N107" i="2"/>
  <c r="O8" i="2"/>
  <c r="N12" i="2"/>
  <c r="X56" i="2"/>
  <c r="X60" i="2" s="1"/>
  <c r="W56" i="2"/>
  <c r="W60" i="2" s="1"/>
  <c r="V56" i="2"/>
  <c r="V60" i="2" s="1"/>
  <c r="U56" i="2"/>
  <c r="U60" i="2" s="1"/>
  <c r="T56" i="2"/>
  <c r="T60" i="2" s="1"/>
  <c r="S56" i="2"/>
  <c r="V8" i="2"/>
  <c r="N78" i="2"/>
  <c r="R46" i="2"/>
  <c r="S8" i="2"/>
  <c r="X8" i="2"/>
  <c r="Y84" i="2"/>
  <c r="N134" i="2"/>
  <c r="N77" i="2"/>
  <c r="U74" i="2"/>
  <c r="W84" i="2"/>
  <c r="N11" i="2"/>
  <c r="N79" i="2"/>
  <c r="N57" i="2"/>
  <c r="N44" i="2"/>
  <c r="N82" i="2"/>
  <c r="X46" i="2"/>
  <c r="Y139" i="2"/>
  <c r="X139" i="2"/>
  <c r="W139" i="2"/>
  <c r="V139" i="2"/>
  <c r="U139" i="2"/>
  <c r="T139" i="2"/>
  <c r="S139" i="2"/>
  <c r="R139" i="2"/>
  <c r="Q139" i="2"/>
  <c r="Y123" i="2"/>
  <c r="X123" i="2"/>
  <c r="W123" i="2"/>
  <c r="V123" i="2"/>
  <c r="U123" i="2"/>
  <c r="T123" i="2"/>
  <c r="S123" i="2"/>
  <c r="R123" i="2"/>
  <c r="Q123" i="2"/>
  <c r="Y116" i="2"/>
  <c r="X116" i="2"/>
  <c r="W116" i="2"/>
  <c r="V116" i="2"/>
  <c r="U116" i="2"/>
  <c r="T116" i="2"/>
  <c r="S116" i="2"/>
  <c r="R116" i="2"/>
  <c r="Q116" i="2"/>
  <c r="X109" i="2"/>
  <c r="W109" i="2"/>
  <c r="V109" i="2"/>
  <c r="U109" i="2"/>
  <c r="T109" i="2"/>
  <c r="S109" i="2"/>
  <c r="R109" i="2"/>
  <c r="Q109" i="2"/>
  <c r="Y103" i="2"/>
  <c r="X103" i="2"/>
  <c r="W103" i="2"/>
  <c r="V103" i="2"/>
  <c r="U103" i="2"/>
  <c r="T103" i="2"/>
  <c r="S103" i="2"/>
  <c r="R103" i="2"/>
  <c r="Q103" i="2"/>
  <c r="Y95" i="2"/>
  <c r="X95" i="2"/>
  <c r="W95" i="2"/>
  <c r="V95" i="2"/>
  <c r="U95" i="2"/>
  <c r="T95" i="2"/>
  <c r="S95" i="2"/>
  <c r="R95" i="2"/>
  <c r="Q95" i="2"/>
  <c r="Y90" i="2"/>
  <c r="X90" i="2"/>
  <c r="W90" i="2"/>
  <c r="V90" i="2"/>
  <c r="U90" i="2"/>
  <c r="T90" i="2"/>
  <c r="S90" i="2"/>
  <c r="R90" i="2"/>
  <c r="Q90" i="2"/>
  <c r="X84" i="2"/>
  <c r="U84" i="2"/>
  <c r="T84" i="2"/>
  <c r="S84" i="2"/>
  <c r="R84" i="2"/>
  <c r="Q84" i="2"/>
  <c r="Y74" i="2"/>
  <c r="X74" i="2"/>
  <c r="W74" i="2"/>
  <c r="V74" i="2"/>
  <c r="T74" i="2"/>
  <c r="S74" i="2"/>
  <c r="R74" i="2"/>
  <c r="Q74" i="2"/>
  <c r="Y68" i="2"/>
  <c r="X68" i="2"/>
  <c r="W68" i="2"/>
  <c r="V68" i="2"/>
  <c r="U68" i="2"/>
  <c r="T68" i="2"/>
  <c r="S68" i="2"/>
  <c r="R68" i="2"/>
  <c r="Q68" i="2"/>
  <c r="Y56" i="2"/>
  <c r="Y60" i="2" s="1"/>
  <c r="Q56" i="2"/>
  <c r="Q60" i="2" s="1"/>
  <c r="Y46" i="2"/>
  <c r="W46" i="2"/>
  <c r="V46" i="2"/>
  <c r="U46" i="2"/>
  <c r="T46" i="2"/>
  <c r="S46" i="2"/>
  <c r="Q46" i="2"/>
  <c r="Y23" i="2"/>
  <c r="X23" i="2"/>
  <c r="W23" i="2"/>
  <c r="V23" i="2"/>
  <c r="U23" i="2"/>
  <c r="T23" i="2"/>
  <c r="S23" i="2"/>
  <c r="R23" i="2"/>
  <c r="Q23" i="2"/>
  <c r="Y16" i="2"/>
  <c r="X16" i="2"/>
  <c r="W16" i="2"/>
  <c r="V16" i="2"/>
  <c r="U16" i="2"/>
  <c r="T16" i="2"/>
  <c r="R16" i="2"/>
  <c r="Q16" i="2"/>
  <c r="Y8" i="2"/>
  <c r="W8" i="2"/>
  <c r="U8" i="2"/>
  <c r="T8" i="2"/>
  <c r="R8" i="2"/>
  <c r="Q8" i="2"/>
  <c r="N71" i="2"/>
  <c r="Z46" i="2"/>
  <c r="P46" i="2"/>
  <c r="N14" i="2"/>
  <c r="Z8" i="2"/>
  <c r="P8" i="2"/>
  <c r="Z23" i="2"/>
  <c r="P23" i="2"/>
  <c r="Z16" i="2"/>
  <c r="P16" i="2"/>
  <c r="N7" i="2"/>
  <c r="N62" i="2"/>
  <c r="N54" i="2"/>
  <c r="N55" i="2"/>
  <c r="N45" i="2"/>
  <c r="N89" i="2"/>
  <c r="P74" i="2"/>
  <c r="P84" i="2"/>
  <c r="P90" i="2"/>
  <c r="P95" i="2"/>
  <c r="P103" i="2"/>
  <c r="P109" i="2"/>
  <c r="P116" i="2"/>
  <c r="P123" i="2"/>
  <c r="P139" i="2"/>
  <c r="P56" i="2"/>
  <c r="P60" i="2" s="1"/>
  <c r="P68" i="2"/>
  <c r="Z68" i="2"/>
  <c r="Z56" i="2"/>
  <c r="Z60" i="2" s="1"/>
  <c r="N36" i="2"/>
  <c r="N41" i="2"/>
  <c r="N35" i="2"/>
  <c r="N40" i="2"/>
  <c r="N37" i="2"/>
  <c r="N29" i="2"/>
  <c r="N30" i="2"/>
  <c r="N31" i="2"/>
  <c r="N33" i="2"/>
  <c r="N38" i="2"/>
  <c r="H46" i="2"/>
  <c r="G46" i="2"/>
  <c r="I46" i="2"/>
  <c r="O46" i="2"/>
  <c r="F46" i="2"/>
  <c r="I8" i="2"/>
  <c r="I16" i="2"/>
  <c r="I23" i="2"/>
  <c r="I56" i="2"/>
  <c r="I60" i="2" s="1"/>
  <c r="I68" i="2"/>
  <c r="I74" i="2"/>
  <c r="I84" i="2"/>
  <c r="I90" i="2"/>
  <c r="I95" i="2"/>
  <c r="I103" i="2"/>
  <c r="I109" i="2"/>
  <c r="I116" i="2"/>
  <c r="I123" i="2"/>
  <c r="I132" i="2"/>
  <c r="I139" i="2"/>
  <c r="H84" i="2"/>
  <c r="H56" i="2"/>
  <c r="H60" i="2" s="1"/>
  <c r="H68" i="2"/>
  <c r="H74" i="2"/>
  <c r="H90" i="2"/>
  <c r="H95" i="2"/>
  <c r="H103" i="2"/>
  <c r="H109" i="2"/>
  <c r="H116" i="2"/>
  <c r="H123" i="2"/>
  <c r="H132" i="2"/>
  <c r="H139" i="2"/>
  <c r="N138" i="2"/>
  <c r="N130" i="2"/>
  <c r="N137" i="2"/>
  <c r="N121" i="2"/>
  <c r="N120" i="2"/>
  <c r="N119" i="2"/>
  <c r="N114" i="2"/>
  <c r="N113" i="2"/>
  <c r="N112" i="2"/>
  <c r="N106" i="2"/>
  <c r="N101" i="2"/>
  <c r="N100" i="2"/>
  <c r="N99" i="2"/>
  <c r="N93" i="2"/>
  <c r="N87" i="2"/>
  <c r="N81" i="2"/>
  <c r="N80" i="2"/>
  <c r="N72" i="2"/>
  <c r="N66" i="2"/>
  <c r="N65" i="2"/>
  <c r="N122" i="2"/>
  <c r="N115" i="2"/>
  <c r="N108" i="2"/>
  <c r="N102" i="2"/>
  <c r="N94" i="2"/>
  <c r="N83" i="2"/>
  <c r="N73" i="2"/>
  <c r="N67" i="2"/>
  <c r="N22" i="2"/>
  <c r="H16" i="2"/>
  <c r="H8" i="2"/>
  <c r="H23" i="2"/>
  <c r="Z74" i="2"/>
  <c r="Z84" i="2"/>
  <c r="Z90" i="2"/>
  <c r="Z95" i="2"/>
  <c r="Z103" i="2"/>
  <c r="Z109" i="2"/>
  <c r="Z116" i="2"/>
  <c r="Z123" i="2"/>
  <c r="Z139" i="2"/>
  <c r="O68" i="2"/>
  <c r="O16" i="2"/>
  <c r="F16" i="2"/>
  <c r="E16" i="2"/>
  <c r="D16" i="2"/>
  <c r="C16" i="2"/>
  <c r="G16" i="2"/>
  <c r="G5" i="2"/>
  <c r="G8" i="2" s="1"/>
  <c r="G23" i="2"/>
  <c r="G56" i="2"/>
  <c r="G60" i="2" s="1"/>
  <c r="G68" i="2"/>
  <c r="G74" i="2"/>
  <c r="G84" i="2"/>
  <c r="G90" i="2"/>
  <c r="G95" i="2"/>
  <c r="G103" i="2"/>
  <c r="G109" i="2"/>
  <c r="G116" i="2"/>
  <c r="G123" i="2"/>
  <c r="G132" i="2"/>
  <c r="G139" i="2"/>
  <c r="O84" i="2"/>
  <c r="O90" i="2"/>
  <c r="O56" i="2"/>
  <c r="O60" i="2" s="1"/>
  <c r="O74" i="2"/>
  <c r="O95" i="2"/>
  <c r="O103" i="2"/>
  <c r="O109" i="2"/>
  <c r="O116" i="2"/>
  <c r="O123" i="2"/>
  <c r="O139" i="2"/>
  <c r="F56" i="2"/>
  <c r="F60" i="2" s="1"/>
  <c r="F68" i="2"/>
  <c r="F74" i="2"/>
  <c r="F84" i="2"/>
  <c r="F90" i="2"/>
  <c r="F95" i="2"/>
  <c r="F103" i="2"/>
  <c r="F109" i="2"/>
  <c r="F116" i="2"/>
  <c r="F123" i="2"/>
  <c r="F132" i="2"/>
  <c r="F139" i="2"/>
  <c r="E46" i="2"/>
  <c r="E56" i="2"/>
  <c r="E60" i="2" s="1"/>
  <c r="E68" i="2"/>
  <c r="E74" i="2"/>
  <c r="E84" i="2"/>
  <c r="E90" i="2"/>
  <c r="E95" i="2"/>
  <c r="E103" i="2"/>
  <c r="E109" i="2"/>
  <c r="E116" i="2"/>
  <c r="E123" i="2"/>
  <c r="E129" i="2"/>
  <c r="E132" i="2" s="1"/>
  <c r="E139" i="2"/>
  <c r="D46" i="2"/>
  <c r="D56" i="2"/>
  <c r="D60" i="2" s="1"/>
  <c r="D68" i="2"/>
  <c r="D74" i="2"/>
  <c r="D84" i="2"/>
  <c r="D90" i="2"/>
  <c r="D95" i="2"/>
  <c r="D103" i="2"/>
  <c r="D109" i="2"/>
  <c r="D116" i="2"/>
  <c r="D123" i="2"/>
  <c r="D132" i="2"/>
  <c r="D139" i="2"/>
  <c r="C46" i="2"/>
  <c r="C56" i="2"/>
  <c r="C60" i="2" s="1"/>
  <c r="C68" i="2"/>
  <c r="C74" i="2"/>
  <c r="C84" i="2"/>
  <c r="C90" i="2"/>
  <c r="C95" i="2"/>
  <c r="C103" i="2"/>
  <c r="C109" i="2"/>
  <c r="C116" i="2"/>
  <c r="C123" i="2"/>
  <c r="C132" i="2"/>
  <c r="C139" i="2"/>
  <c r="F8" i="2"/>
  <c r="F23" i="2"/>
  <c r="O23" i="2"/>
  <c r="D23" i="2"/>
  <c r="D8" i="2"/>
  <c r="C8" i="2"/>
  <c r="C23" i="2"/>
  <c r="E8" i="2"/>
  <c r="E23" i="2"/>
  <c r="R56" i="2"/>
  <c r="R60" i="2" s="1"/>
  <c r="N6" i="2"/>
  <c r="N15" i="2"/>
  <c r="W125" i="2" l="1"/>
  <c r="W141" i="2" s="1"/>
  <c r="R125" i="2"/>
  <c r="R141" i="2" s="1"/>
  <c r="T125" i="2"/>
  <c r="T141" i="2" s="1"/>
  <c r="D125" i="2"/>
  <c r="D141" i="2" s="1"/>
  <c r="N123" i="2"/>
  <c r="N139" i="2"/>
  <c r="H125" i="2"/>
  <c r="H141" i="2" s="1"/>
  <c r="Y25" i="2"/>
  <c r="N95" i="2"/>
  <c r="W25" i="2"/>
  <c r="E125" i="2"/>
  <c r="E141" i="2" s="1"/>
  <c r="H25" i="2"/>
  <c r="I125" i="2"/>
  <c r="I141" i="2" s="1"/>
  <c r="Q125" i="2"/>
  <c r="Q141" i="2" s="1"/>
  <c r="F125" i="2"/>
  <c r="F141" i="2" s="1"/>
  <c r="P25" i="2"/>
  <c r="V125" i="2"/>
  <c r="X125" i="2"/>
  <c r="X141" i="2" s="1"/>
  <c r="C125" i="2"/>
  <c r="C141" i="2" s="1"/>
  <c r="AA103" i="2"/>
  <c r="G125" i="2"/>
  <c r="G141" i="2" s="1"/>
  <c r="D25" i="2"/>
  <c r="Z125" i="2"/>
  <c r="Z141" i="2" s="1"/>
  <c r="S125" i="2"/>
  <c r="Z25" i="2"/>
  <c r="S25" i="2"/>
  <c r="O25" i="2"/>
  <c r="T25" i="2"/>
  <c r="V25" i="2"/>
  <c r="N56" i="2"/>
  <c r="N60" i="2" s="1"/>
  <c r="AA116" i="2"/>
  <c r="AA139" i="2"/>
  <c r="AA132" i="2"/>
  <c r="O125" i="2"/>
  <c r="O141" i="2" s="1"/>
  <c r="P125" i="2"/>
  <c r="P141" i="2" s="1"/>
  <c r="AA123" i="2"/>
  <c r="N116" i="2"/>
  <c r="N109" i="2"/>
  <c r="N103" i="2"/>
  <c r="U125" i="2"/>
  <c r="U141" i="2" s="1"/>
  <c r="AA95" i="2"/>
  <c r="N90" i="2"/>
  <c r="AA90" i="2"/>
  <c r="N84" i="2"/>
  <c r="N74" i="2"/>
  <c r="AA74" i="2"/>
  <c r="AA68" i="2"/>
  <c r="N68" i="2"/>
  <c r="N46" i="2"/>
  <c r="X25" i="2"/>
  <c r="N23" i="2"/>
  <c r="U25" i="2"/>
  <c r="Q25" i="2"/>
  <c r="N16" i="2"/>
  <c r="AA16" i="2"/>
  <c r="R25" i="2"/>
  <c r="E25" i="2"/>
  <c r="I25" i="2"/>
  <c r="C25" i="2"/>
  <c r="AA46" i="2"/>
  <c r="AA56" i="2"/>
  <c r="S60" i="2"/>
  <c r="AA8" i="2"/>
  <c r="N128" i="2"/>
  <c r="N132" i="2" s="1"/>
  <c r="F25" i="2"/>
  <c r="V84" i="2"/>
  <c r="AA84" i="2" s="1"/>
  <c r="G25" i="2"/>
  <c r="N5" i="2"/>
  <c r="N8" i="2" s="1"/>
  <c r="Y109" i="2"/>
  <c r="AA109" i="2" s="1"/>
  <c r="D143" i="2" l="1"/>
  <c r="S141" i="2"/>
  <c r="S143" i="2" s="1"/>
  <c r="O143" i="2"/>
  <c r="H143" i="2"/>
  <c r="N25" i="2"/>
  <c r="G143" i="2"/>
  <c r="I143" i="2"/>
  <c r="R143" i="2"/>
  <c r="W143" i="2"/>
  <c r="Z143" i="2"/>
  <c r="T143" i="2"/>
  <c r="P143" i="2"/>
  <c r="C143" i="2"/>
  <c r="E143" i="2"/>
  <c r="X143" i="2"/>
  <c r="Q143" i="2"/>
  <c r="AA25" i="2"/>
  <c r="N125" i="2"/>
  <c r="N141" i="2" s="1"/>
  <c r="V141" i="2"/>
  <c r="V143" i="2" s="1"/>
  <c r="U143" i="2"/>
  <c r="AA60" i="2"/>
  <c r="Y125" i="2"/>
  <c r="F143" i="2"/>
  <c r="N143" i="2" l="1"/>
  <c r="Y141" i="2"/>
  <c r="AA125" i="2"/>
  <c r="Y143" i="2" l="1"/>
  <c r="AA141" i="2"/>
  <c r="AA143" i="2" l="1"/>
  <c r="Z1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Tawni Phelan</author>
    <author>BOMAOKC</author>
    <author>Dolores</author>
    <author>BOMA OKC</author>
  </authors>
  <commentList>
    <comment ref="X5" authorId="0" shapeId="0" xr:uid="{89FB0620-1CA0-4BCF-8B73-7A9581DE8A61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3 reg</t>
        </r>
      </text>
    </comment>
    <comment ref="Y5" authorId="0" shapeId="0" xr:uid="{94217B5B-A232-419A-9D38-5EC4C4BCFBAB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3 Reg</t>
        </r>
      </text>
    </comment>
    <comment ref="Z5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BOMAOKC:</t>
        </r>
        <r>
          <rPr>
            <sz val="9"/>
            <color indexed="81"/>
            <rFont val="Tahoma"/>
            <family val="2"/>
          </rPr>
          <t xml:space="preserve">
JE for 2020 dues</t>
        </r>
      </text>
    </comment>
    <comment ref="W6" authorId="0" shapeId="0" xr:uid="{0165C85A-891A-4C26-B121-E1C3BABBEDD8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3 Assoc at full rate</t>
        </r>
      </text>
    </comment>
    <comment ref="X6" authorId="0" shapeId="0" xr:uid="{D1019796-3107-4B60-8EEF-FEF5B18C7DFB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2 Assoc full price</t>
        </r>
      </text>
    </comment>
    <comment ref="Y6" authorId="0" shapeId="0" xr:uid="{0A3DCAFD-029B-480D-873C-51D0C3DD13E5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2 Assoc
1 Addl Assoc</t>
        </r>
      </text>
    </comment>
    <comment ref="Z6" authorId="1" shapeId="0" xr:uid="{1FA71B8C-6F37-4D9B-81FE-21B007CB169E}">
      <text>
        <r>
          <rPr>
            <b/>
            <sz val="9"/>
            <color indexed="81"/>
            <rFont val="Tahoma"/>
            <family val="2"/>
          </rPr>
          <t>BOMAOKC:</t>
        </r>
        <r>
          <rPr>
            <sz val="9"/>
            <color indexed="81"/>
            <rFont val="Tahoma"/>
            <family val="2"/>
          </rPr>
          <t xml:space="preserve">
JE for 2020 dues</t>
        </r>
      </text>
    </comment>
    <comment ref="Q15" authorId="0" shapeId="0" xr:uid="{8FB5BD7C-B86B-4903-BA2F-48FE70239DA0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March Networing - revenue based on 2020 numbers</t>
        </r>
      </text>
    </comment>
    <comment ref="S15" authorId="0" shapeId="0" xr:uid="{24B374D9-B850-43B0-AD8B-AB8E94DE177B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Springfest</t>
        </r>
      </text>
    </comment>
    <comment ref="T15" authorId="0" shapeId="0" xr:uid="{5729CDC7-BCAA-4D26-BD5C-DAEDD6944491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Brewery networking rescheduled</t>
        </r>
      </text>
    </comment>
    <comment ref="Y15" authorId="0" shapeId="0" xr:uid="{E0055584-8B22-4D1D-817D-90D16F6D5CF5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Holiday guests</t>
        </r>
      </text>
    </comment>
    <comment ref="Z1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BOMAOKC:</t>
        </r>
        <r>
          <rPr>
            <sz val="9"/>
            <color indexed="81"/>
            <rFont val="Tahoma"/>
            <family val="2"/>
          </rPr>
          <t xml:space="preserve">
interest on CD
</t>
        </r>
      </text>
    </comment>
    <comment ref="S22" authorId="2" shapeId="0" xr:uid="{B1A5F8BD-64EA-40A6-B18D-28B407F89DF6}">
      <text>
        <r>
          <rPr>
            <b/>
            <sz val="9"/>
            <color indexed="81"/>
            <rFont val="Tahoma"/>
            <family val="2"/>
          </rPr>
          <t>Dolores:</t>
        </r>
        <r>
          <rPr>
            <sz val="9"/>
            <color indexed="81"/>
            <rFont val="Tahoma"/>
            <family val="2"/>
          </rPr>
          <t xml:space="preserve">
Home Depot</t>
        </r>
      </text>
    </comment>
    <comment ref="R35" authorId="2" shapeId="0" xr:uid="{AFE1CDA5-8801-4D3B-9458-AE3EDAB4D8E8}">
      <text>
        <r>
          <rPr>
            <b/>
            <sz val="9"/>
            <color indexed="81"/>
            <rFont val="Tahoma"/>
            <family val="2"/>
          </rPr>
          <t>Dolores:</t>
        </r>
        <r>
          <rPr>
            <sz val="9"/>
            <color indexed="81"/>
            <rFont val="Tahoma"/>
            <family val="2"/>
          </rPr>
          <t xml:space="preserve">
internet security</t>
        </r>
      </text>
    </comment>
    <comment ref="R37" authorId="0" shapeId="0" xr:uid="{73CC63CA-C6EE-49C6-95CE-9A0418EA423C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QBs check stock</t>
        </r>
      </text>
    </comment>
    <comment ref="R42" authorId="0" shapeId="0" xr:uid="{081D1761-7687-4FB9-8840-D39F2A9B749D}">
      <text>
        <r>
          <rPr>
            <b/>
            <sz val="9"/>
            <color indexed="81"/>
            <rFont val="Tahoma"/>
            <family val="2"/>
          </rPr>
          <t>Tawni Phelan:</t>
        </r>
        <r>
          <rPr>
            <sz val="9"/>
            <color indexed="81"/>
            <rFont val="Tahoma"/>
            <family val="2"/>
          </rPr>
          <t xml:space="preserve">
purchase credits to buy photos for website/social media</t>
        </r>
      </text>
    </comment>
    <comment ref="W42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BOMAOKC:</t>
        </r>
        <r>
          <rPr>
            <sz val="9"/>
            <color indexed="81"/>
            <rFont val="Tahoma"/>
            <family val="2"/>
          </rPr>
          <t xml:space="preserve">
MemberClicks</t>
        </r>
      </text>
    </comment>
    <comment ref="T43" authorId="0" shapeId="0" xr:uid="{CA55AD8D-3834-4A62-B61B-F373C044CA60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Includes Zoom annual fee</t>
        </r>
      </text>
    </comment>
    <comment ref="Y77" authorId="0" shapeId="0" xr:uid="{436487B8-3F94-4D1A-8684-DFB235AD38E7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Holiday Party</t>
        </r>
      </text>
    </comment>
    <comment ref="Q83" authorId="0" shapeId="0" xr:uid="{56F4F1F1-C075-4FC2-A7BF-79744BDEF2DF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March Networking</t>
        </r>
      </text>
    </comment>
    <comment ref="S83" authorId="0" shapeId="0" xr:uid="{7B48395B-3591-4CA7-89B8-8EFF004DA9D3}">
      <text>
        <r>
          <rPr>
            <b/>
            <sz val="9"/>
            <color indexed="81"/>
            <rFont val="Tahoma"/>
            <charset val="1"/>
          </rPr>
          <t>Tawni Phelan:</t>
        </r>
        <r>
          <rPr>
            <sz val="9"/>
            <color indexed="81"/>
            <rFont val="Tahoma"/>
            <charset val="1"/>
          </rPr>
          <t xml:space="preserve">
Springfest</t>
        </r>
      </text>
    </comment>
    <comment ref="Z128" authorId="3" shapeId="0" xr:uid="{00000000-0006-0000-0000-000027000000}">
      <text>
        <r>
          <rPr>
            <b/>
            <sz val="8"/>
            <color indexed="81"/>
            <rFont val="Tahoma"/>
            <family val="2"/>
          </rPr>
          <t xml:space="preserve">BOMA OKC:
</t>
        </r>
        <r>
          <rPr>
            <sz val="8"/>
            <color indexed="81"/>
            <rFont val="Tahoma"/>
            <family val="2"/>
          </rPr>
          <t xml:space="preserve">Trans Board 600
</t>
        </r>
      </text>
    </comment>
    <comment ref="Z131" authorId="2" shapeId="0" xr:uid="{BF21A930-50EC-4A03-B316-E51D417E3440}">
      <text>
        <r>
          <rPr>
            <b/>
            <sz val="9"/>
            <color indexed="81"/>
            <rFont val="Tahoma"/>
            <family val="2"/>
          </rPr>
          <t>Dolores:</t>
        </r>
        <r>
          <rPr>
            <sz val="9"/>
            <color indexed="81"/>
            <rFont val="Tahoma"/>
            <family val="2"/>
          </rPr>
          <t xml:space="preserve">
board &amp; trans board</t>
        </r>
      </text>
    </comment>
    <comment ref="Z136" authorId="2" shapeId="0" xr:uid="{880CFAA9-F6C8-4ECD-80FA-504DDADF942F}">
      <text>
        <r>
          <rPr>
            <b/>
            <sz val="9"/>
            <color indexed="81"/>
            <rFont val="Tahoma"/>
            <family val="2"/>
          </rPr>
          <t>Dolores:</t>
        </r>
        <r>
          <rPr>
            <sz val="9"/>
            <color indexed="81"/>
            <rFont val="Tahoma"/>
            <family val="2"/>
          </rPr>
          <t xml:space="preserve">
Fed/State returns</t>
        </r>
      </text>
    </comment>
  </commentList>
</comments>
</file>

<file path=xl/sharedStrings.xml><?xml version="1.0" encoding="utf-8"?>
<sst xmlns="http://schemas.openxmlformats.org/spreadsheetml/2006/main" count="172" uniqueCount="171">
  <si>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</si>
  <si>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</si>
  <si>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</si>
  <si>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</si>
  <si>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</si>
  <si>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</si>
  <si>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</si>
  <si>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</si>
  <si>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</si>
  <si>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</si>
  <si>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</si>
  <si>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</si>
  <si>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4000 · DUES REVENUE</t>
  </si>
  <si>
    <t>4001 · Regular Members Dues</t>
  </si>
  <si>
    <t>Total 4000 · DUES REVENUE</t>
  </si>
  <si>
    <t>4100 · EVENT REVENUE</t>
  </si>
  <si>
    <t>4102 · Golf Tournament</t>
  </si>
  <si>
    <t>4103 · Luncheon Revenue</t>
  </si>
  <si>
    <t>Total 4100 · EVENT REVENUE</t>
  </si>
  <si>
    <t>4900 · OTHER REVENUE</t>
  </si>
  <si>
    <t>4902 Interest Income</t>
  </si>
  <si>
    <t>4909 Other Income</t>
  </si>
  <si>
    <t>Total 4900 · OTHER REVENUE</t>
  </si>
  <si>
    <t>5012 · BAE Mileage</t>
  </si>
  <si>
    <t>5054 · Office Supplies</t>
  </si>
  <si>
    <t>5061 · Parking</t>
  </si>
  <si>
    <t>5062 · Post Office Box</t>
  </si>
  <si>
    <t>5063 · Postage</t>
  </si>
  <si>
    <t>5099 · Other Misc.</t>
  </si>
  <si>
    <t>5210 · Boma International</t>
  </si>
  <si>
    <t>5211 · Industry Defense Fund</t>
  </si>
  <si>
    <t>5212 · International Dues</t>
  </si>
  <si>
    <t>5213 · Publication Orders</t>
  </si>
  <si>
    <t>Total 5210 · Boma International</t>
  </si>
  <si>
    <t>5402 · Seminars</t>
  </si>
  <si>
    <t>5502 · Annual Golf Tournament</t>
  </si>
  <si>
    <t>5810 · International Conference</t>
  </si>
  <si>
    <t>5812 · Expenses</t>
  </si>
  <si>
    <t>5813 · Hotel</t>
  </si>
  <si>
    <t>5816 · Registration</t>
  </si>
  <si>
    <t>5822 · Expenses</t>
  </si>
  <si>
    <t>5823 · Hotel</t>
  </si>
  <si>
    <t>5830 · S.W. Conference</t>
  </si>
  <si>
    <t>5832 · Expenses</t>
  </si>
  <si>
    <t>5833 · Hotel</t>
  </si>
  <si>
    <t>5836 · Registration</t>
  </si>
  <si>
    <t>Total 5830 · S.W. Conference</t>
  </si>
  <si>
    <t>5840 · Winter Business Meeting</t>
  </si>
  <si>
    <t>5842 · Expenses</t>
  </si>
  <si>
    <t>5843 · Hotel</t>
  </si>
  <si>
    <t>5846 · Registration</t>
  </si>
  <si>
    <t>5847 · Travel</t>
  </si>
  <si>
    <t>5901 · Location/Food</t>
  </si>
  <si>
    <t xml:space="preserve"> </t>
  </si>
  <si>
    <t>BUDGET</t>
  </si>
  <si>
    <t>EXPENSES:</t>
  </si>
  <si>
    <t>INCOME:</t>
  </si>
  <si>
    <t>5800 · CONFERENCES</t>
  </si>
  <si>
    <t>Total 5200 · DUES</t>
  </si>
  <si>
    <t>5400 · EDUCATION</t>
  </si>
  <si>
    <t>Total 5400 · EDUCATION</t>
  </si>
  <si>
    <t>5500 · EVENTS</t>
  </si>
  <si>
    <t>Total 5500 · EVENTS</t>
  </si>
  <si>
    <t>5600 · GIFTS/PROMOTIONS</t>
  </si>
  <si>
    <t>Total 5600 · GIFTS/PROMOTIONS</t>
  </si>
  <si>
    <t>5700 · INSURANCE</t>
  </si>
  <si>
    <t>Total 5700 · INSURANCE</t>
  </si>
  <si>
    <t>Total 5800 · CONFERENCES</t>
  </si>
  <si>
    <t>5900 · LUNCHEONS</t>
  </si>
  <si>
    <t>Total 5900 · LUNCHEONS</t>
  </si>
  <si>
    <t>5990 · TAXES</t>
  </si>
  <si>
    <t>Total 5990 · TAXES</t>
  </si>
  <si>
    <t>TOTAL EXPENSES</t>
  </si>
  <si>
    <t>NET INCOME</t>
  </si>
  <si>
    <t>TOTAL INCOME</t>
  </si>
  <si>
    <t>5000 · ADMINISTRATIVE</t>
  </si>
  <si>
    <t>Total 5000 · ADMINISTRATIVE</t>
  </si>
  <si>
    <t>5300 · CHARITABLE DONATIONS</t>
  </si>
  <si>
    <t>Total 5810 · International Conf</t>
  </si>
  <si>
    <t>Total 5840 · Winter Business Mtg</t>
  </si>
  <si>
    <t>5590 · Events - Other</t>
  </si>
  <si>
    <t>5490 · Education - Other</t>
  </si>
  <si>
    <t>5200 · DUES/SUBSCRIPTIONS</t>
  </si>
  <si>
    <t>5290 - Dues/Subscriptions-Other</t>
  </si>
  <si>
    <t>5330 · GOVERNMENT AFFAIRS</t>
  </si>
  <si>
    <t>5331 - Lobbyist Activity</t>
  </si>
  <si>
    <t>Total 5330 - GOV'T AFFAIRS</t>
  </si>
  <si>
    <t>5333 - Information Service</t>
  </si>
  <si>
    <t>5090 - Office Move</t>
  </si>
  <si>
    <t>5817 · Travel</t>
  </si>
  <si>
    <t>5827 · Travel</t>
  </si>
  <si>
    <t>5837 · Travel</t>
  </si>
  <si>
    <t>5902 · Luncheons -Other</t>
  </si>
  <si>
    <t>5220 · SW Region Dues</t>
  </si>
  <si>
    <t>5995 - Federal Income Taxes</t>
  </si>
  <si>
    <t>5013 · BAE Contract Services</t>
  </si>
  <si>
    <t>5660 · Luncheon Drawing/Prizes</t>
  </si>
  <si>
    <t>5070 - Website Design/Hosting</t>
  </si>
  <si>
    <t>5052 · Office Equip/Software</t>
  </si>
  <si>
    <t>5335 - Advocacy Day &amp; Misc.</t>
  </si>
  <si>
    <t>4190 - Other Event Revenue</t>
  </si>
  <si>
    <t>5001- Bad Debt Expense</t>
  </si>
  <si>
    <t>4002 · Associate Member Dues</t>
  </si>
  <si>
    <t>5820 · Leadership BAE Conf</t>
  </si>
  <si>
    <t>Total 5820 · Leadership BAE Conf</t>
  </si>
  <si>
    <t>5699 · Misc Gifts/Prom/Flowers</t>
  </si>
  <si>
    <t>5064 · Printing</t>
  </si>
  <si>
    <t>5903 · Speaker Fees/Expenses</t>
  </si>
  <si>
    <t>5572 - Trade Show</t>
  </si>
  <si>
    <t>5999 - Taxes -State/Other</t>
  </si>
  <si>
    <t>5081 · Telephone/Internet</t>
  </si>
  <si>
    <t>5002-Bank/Crdt Card Charges</t>
  </si>
  <si>
    <t>5701 · Directors &amp; Officers</t>
  </si>
  <si>
    <t>5219 · Boma Intl - Other</t>
  </si>
  <si>
    <t>5561 · Social/Networking</t>
  </si>
  <si>
    <t>5531 · Mgrs Meetings</t>
  </si>
  <si>
    <t>cross check</t>
  </si>
  <si>
    <t>4105 · Trade Show/Seminar,Etc</t>
  </si>
  <si>
    <t>5992 · Tax Preparation &amp; Filing</t>
  </si>
  <si>
    <t>5980 · MISCELLANEOUS</t>
  </si>
  <si>
    <t>5019 · BAE Other Services</t>
  </si>
  <si>
    <t>5501 · Annual Meeting/Holiday</t>
  </si>
  <si>
    <t>5051 · Office Furniture/Décor</t>
  </si>
  <si>
    <t>5100 · ADVERTISING/MRKTING</t>
  </si>
  <si>
    <t>5790 - Insurance - Comm Pkg</t>
  </si>
  <si>
    <t>5511 -  PR/Community Events</t>
  </si>
  <si>
    <t>4106 · PR/Community Events</t>
  </si>
  <si>
    <t>Actual</t>
  </si>
  <si>
    <t>1099/1096,form990</t>
  </si>
  <si>
    <t>5904 - Board/Committee Mtgs</t>
  </si>
  <si>
    <t>4907 Website Sponsorship</t>
  </si>
  <si>
    <t>4906 Newsletter Sponsorship</t>
  </si>
  <si>
    <t>4010 · Education</t>
  </si>
  <si>
    <t>5401 · BOMI Courses</t>
  </si>
  <si>
    <t>refreshments for local education</t>
  </si>
  <si>
    <t>holiday event</t>
  </si>
  <si>
    <t>Home Depot</t>
  </si>
  <si>
    <t>Misc gifts/flowers</t>
  </si>
  <si>
    <t>5650 · Board/Membr Awd/gifts</t>
  </si>
  <si>
    <t>Adv Day, district office visits</t>
  </si>
  <si>
    <t>TOBY, Board gifts, MOTY, President</t>
  </si>
  <si>
    <t>networking, Springfest, holiday guests</t>
  </si>
  <si>
    <t>Reduced dues July-Sept</t>
  </si>
  <si>
    <t>12x$295</t>
  </si>
  <si>
    <t>prizes for attend and win</t>
  </si>
  <si>
    <t>security,  Exchange</t>
  </si>
  <si>
    <t>board mtgs, trans board</t>
  </si>
  <si>
    <t>New Member event and EP events</t>
  </si>
  <si>
    <t>nametags</t>
  </si>
  <si>
    <t>1st year of the 3 year contract</t>
  </si>
  <si>
    <t>monthly telephone fee and Zoom renewal fee</t>
  </si>
  <si>
    <t>5053 · Office Space/storage unit</t>
  </si>
  <si>
    <t>In 2019, we spent about $3000 in cc fees. I divided it by 12 for $250.</t>
  </si>
  <si>
    <t>BAE to attend meetings downtown and to pay to park.</t>
  </si>
  <si>
    <t>Already decided to make this virtual for 2021.</t>
  </si>
  <si>
    <t>To be held virtually January 26-27, 2021</t>
  </si>
  <si>
    <t>Budgeting for 2 people to attend (Pres and V Pres)</t>
  </si>
  <si>
    <t>domain renewals, Exchange Emails, MemberClicks, purchase pictures for social media</t>
  </si>
  <si>
    <t xml:space="preserve">Actual </t>
  </si>
  <si>
    <t>Budget</t>
  </si>
  <si>
    <t>Dec-JE 2021 dues invoiced in 2020 - predicting 25 Reg and 31 Add Regular</t>
  </si>
  <si>
    <t>New Camera for Communications</t>
  </si>
  <si>
    <t>Budgeted a 10% decrease in dues; Dec-JE 2021 dues invoiced in 2020 - 74 Assoc and 13 Add Assoc</t>
  </si>
  <si>
    <t>BAE Dues</t>
  </si>
  <si>
    <t>Final payments on office rent / Storage Unit/ MidCon</t>
  </si>
  <si>
    <t>35 for safety deposit box, extra $100 for misc. ,$200 for shredding</t>
  </si>
  <si>
    <t>monthly luncheons - Average attendance in 2019 was 64 with $1562 in revenue. Budget is 10% less in revenue - $1562+$525 for sponsorship</t>
  </si>
  <si>
    <t>budgeted 5 people to attend BOMI Courses</t>
  </si>
  <si>
    <t>Instructor fees (travel costs), BOMI course fees and snacks/water for 5 students</t>
  </si>
  <si>
    <t>2020 as of 10.31.20</t>
  </si>
  <si>
    <t xml:space="preserve">March networking, Springfest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</si>
</sst>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u val="double"/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u val="double"/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3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37" fontId="1" fillId="0" borderId="6" xfId="0" applyNumberFormat="1" applyFont="1" applyFill="1" applyBorder="1" applyAlignment="1">
      <alignment vertical="center"/>
    </xf>
    <xf numFmtId="37" fontId="1" fillId="0" borderId="14" xfId="0" applyNumberFormat="1" applyFont="1" applyFill="1" applyBorder="1" applyAlignment="1">
      <alignment vertical="center"/>
    </xf>
    <xf numFmtId="37" fontId="1" fillId="0" borderId="17" xfId="0" applyNumberFormat="1" applyFont="1" applyFill="1" applyBorder="1" applyAlignment="1">
      <alignment vertical="center"/>
    </xf>
    <xf numFmtId="37" fontId="2" fillId="0" borderId="0" xfId="0" applyNumberFormat="1" applyFont="1" applyFill="1" applyAlignment="1">
      <alignment vertical="center"/>
    </xf>
    <xf numFmtId="37" fontId="2" fillId="0" borderId="6" xfId="0" applyNumberFormat="1" applyFont="1" applyFill="1" applyBorder="1" applyAlignment="1">
      <alignment vertical="center"/>
    </xf>
    <xf numFmtId="37" fontId="2" fillId="0" borderId="10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vertical="center"/>
    </xf>
    <xf numFmtId="37" fontId="2" fillId="0" borderId="17" xfId="0" applyNumberFormat="1" applyFont="1" applyFill="1" applyBorder="1" applyAlignment="1">
      <alignment vertical="center"/>
    </xf>
    <xf numFmtId="37" fontId="3" fillId="0" borderId="11" xfId="0" applyNumberFormat="1" applyFont="1" applyFill="1" applyBorder="1" applyAlignment="1">
      <alignment vertical="center"/>
    </xf>
    <xf numFmtId="37" fontId="3" fillId="0" borderId="12" xfId="0" applyNumberFormat="1" applyFont="1" applyFill="1" applyBorder="1" applyAlignment="1">
      <alignment vertical="center"/>
    </xf>
    <xf numFmtId="37" fontId="2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6" xfId="0" applyFont="1" applyFill="1" applyBorder="1" applyAlignment="1">
      <alignment vertical="center"/>
    </xf>
    <xf numFmtId="37" fontId="1" fillId="0" borderId="16" xfId="0" applyNumberFormat="1" applyFont="1" applyFill="1" applyBorder="1" applyAlignment="1">
      <alignment vertical="center"/>
    </xf>
    <xf numFmtId="37" fontId="1" fillId="0" borderId="7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4" fillId="0" borderId="0" xfId="2" applyFill="1"/>
    <xf numFmtId="37" fontId="2" fillId="0" borderId="16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2" xfId="0" applyFont="1" applyFill="1" applyBorder="1"/>
    <xf numFmtId="0" fontId="2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2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37" fontId="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7" xfId="0" applyFont="1" applyFill="1" applyBorder="1"/>
    <xf numFmtId="0" fontId="5" fillId="0" borderId="7" xfId="0" applyFont="1" applyFill="1" applyBorder="1"/>
    <xf numFmtId="37" fontId="15" fillId="0" borderId="7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37" fontId="1" fillId="0" borderId="0" xfId="0" applyNumberFormat="1" applyFont="1" applyFill="1"/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5" fillId="0" borderId="16" xfId="0" applyFont="1" applyFill="1" applyBorder="1"/>
    <xf numFmtId="0" fontId="1" fillId="0" borderId="14" xfId="0" applyFont="1" applyFill="1" applyBorder="1"/>
    <xf numFmtId="0" fontId="2" fillId="0" borderId="7" xfId="0" applyFont="1" applyFill="1" applyBorder="1" applyAlignment="1">
      <alignment vertical="center"/>
    </xf>
    <xf numFmtId="37" fontId="5" fillId="0" borderId="7" xfId="0" applyNumberFormat="1" applyFont="1" applyFill="1" applyBorder="1" applyAlignment="1">
      <alignment vertical="center"/>
    </xf>
    <xf numFmtId="37" fontId="1" fillId="0" borderId="0" xfId="1" applyNumberFormat="1" applyFont="1" applyFill="1" applyAlignment="1">
      <alignment vertical="center"/>
    </xf>
    <xf numFmtId="37" fontId="6" fillId="0" borderId="16" xfId="0" applyNumberFormat="1" applyFont="1" applyFill="1" applyBorder="1" applyAlignment="1">
      <alignment vertical="center"/>
    </xf>
    <xf numFmtId="0" fontId="1" fillId="0" borderId="7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7" fontId="3" fillId="0" borderId="9" xfId="0" applyNumberFormat="1" applyFont="1" applyFill="1" applyBorder="1" applyAlignment="1">
      <alignment vertical="center"/>
    </xf>
    <xf numFmtId="0" fontId="5" fillId="0" borderId="0" xfId="0" applyFont="1" applyFill="1"/>
    <xf numFmtId="0" fontId="1" fillId="0" borderId="0" xfId="0" quotePrefix="1" applyFont="1" applyFill="1"/>
    <xf numFmtId="37" fontId="5" fillId="0" borderId="0" xfId="0" quotePrefix="1" applyNumberFormat="1" applyFont="1" applyFill="1"/>
    <xf numFmtId="0" fontId="2" fillId="0" borderId="0" xfId="0" applyFont="1" applyFill="1"/>
    <xf numFmtId="37" fontId="2" fillId="0" borderId="0" xfId="0" applyNumberFormat="1" applyFont="1" applyFill="1"/>
    <xf numFmtId="0" fontId="1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13" fillId="0" borderId="0" xfId="0" applyFont="1" applyFill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0"/>
  <sheetViews>
    <sheetView tabSelected="1" zoomScale="130" zoomScaleNormal="130" zoomScaleSheetLayoutView="75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N5" sqref="N5"/>
    </sheetView>
  </sheetViews>
  <sheetFormatPr defaultColWidth="9" defaultRowHeight="15.75" x14ac:dyDescent="0.25"/>
  <cols>
    <col min="1" max="1" width="26.5" style="16" bestFit="1" customWidth="1"/>
    <col min="2" max="2" width="25.375" style="16" customWidth="1"/>
    <col min="3" max="3" width="9.125" style="58" customWidth="1"/>
    <col min="4" max="7" width="9.125" style="16" customWidth="1"/>
    <col min="8" max="8" width="0.125" style="16" customWidth="1"/>
    <col min="9" max="11" width="15" style="16" customWidth="1"/>
    <col min="12" max="12" width="13.5" style="16" bestFit="1" customWidth="1"/>
    <col min="13" max="13" width="13.5" style="16" customWidth="1"/>
    <col min="14" max="14" width="7.75" style="62" customWidth="1"/>
    <col min="15" max="26" width="7.25" style="16" customWidth="1"/>
    <col min="27" max="27" width="11.125" style="16" hidden="1" customWidth="1"/>
    <col min="28" max="28" width="34.125" style="16" customWidth="1"/>
    <col min="29" max="16384" width="9" style="16"/>
  </cols>
  <sheetData>
    <row r="1" spans="1:28" ht="21.95" customHeight="1" x14ac:dyDescent="0.2">
      <c r="A1" s="23"/>
      <c r="B1" s="24"/>
      <c r="C1" s="25"/>
      <c r="D1" s="25"/>
      <c r="E1" s="25"/>
      <c r="F1" s="25"/>
      <c r="G1" s="25"/>
      <c r="H1" s="25"/>
      <c r="I1" s="25"/>
      <c r="J1" s="25" t="s">
        <v>158</v>
      </c>
      <c r="K1" s="25" t="s">
        <v>127</v>
      </c>
      <c r="L1" s="25" t="s">
        <v>127</v>
      </c>
      <c r="M1" s="25" t="s">
        <v>159</v>
      </c>
      <c r="N1" s="26" t="s">
        <v>54</v>
      </c>
      <c r="O1" s="25" t="s">
        <v>0</v>
      </c>
      <c r="P1" s="25" t="s">
        <v>1</v>
      </c>
      <c r="Q1" s="25" t="s">
        <v>2</v>
      </c>
      <c r="R1" s="25" t="s">
        <v>3</v>
      </c>
      <c r="S1" s="25" t="s">
        <v>4</v>
      </c>
      <c r="T1" s="25" t="s">
        <v>5</v>
      </c>
      <c r="U1" s="25" t="s">
        <v>6</v>
      </c>
      <c r="V1" s="25" t="s">
        <v>7</v>
      </c>
      <c r="W1" s="25" t="s">
        <v>8</v>
      </c>
      <c r="X1" s="25" t="s">
        <v>9</v>
      </c>
      <c r="Y1" s="25" t="s">
        <v>10</v>
      </c>
      <c r="Z1" s="25" t="s">
        <v>11</v>
      </c>
    </row>
    <row r="2" spans="1:28" ht="15" thickBot="1" x14ac:dyDescent="0.25">
      <c r="A2" s="27"/>
      <c r="B2" s="28"/>
      <c r="C2" s="29">
        <v>2001</v>
      </c>
      <c r="D2" s="29">
        <v>2002</v>
      </c>
      <c r="E2" s="29">
        <v>2003</v>
      </c>
      <c r="F2" s="29">
        <v>2004</v>
      </c>
      <c r="G2" s="29">
        <v>2005</v>
      </c>
      <c r="H2" s="29">
        <v>2006</v>
      </c>
      <c r="I2" s="29">
        <v>2007</v>
      </c>
      <c r="J2" s="29">
        <v>2018</v>
      </c>
      <c r="K2" s="29">
        <v>2019</v>
      </c>
      <c r="L2" s="29" t="s">
        <v>169</v>
      </c>
      <c r="M2" s="29">
        <v>2020</v>
      </c>
      <c r="N2" s="30">
        <v>2021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1" t="s">
        <v>116</v>
      </c>
    </row>
    <row r="3" spans="1:28" ht="20.100000000000001" customHeight="1" x14ac:dyDescent="0.25">
      <c r="A3" s="32" t="s">
        <v>56</v>
      </c>
      <c r="B3" s="33"/>
      <c r="C3" s="34"/>
      <c r="D3" s="35"/>
      <c r="E3" s="35"/>
      <c r="F3" s="35"/>
      <c r="G3" s="35"/>
      <c r="H3" s="35"/>
      <c r="I3" s="35"/>
      <c r="J3" s="35"/>
      <c r="K3" s="35"/>
      <c r="L3" s="35"/>
      <c r="M3" s="36"/>
      <c r="N3" s="3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8" ht="20.100000000000001" customHeight="1" x14ac:dyDescent="0.25">
      <c r="A4" s="32" t="s">
        <v>12</v>
      </c>
      <c r="B4" s="3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4"/>
    </row>
    <row r="5" spans="1:28" ht="20.100000000000001" customHeight="1" x14ac:dyDescent="0.2">
      <c r="A5" s="20"/>
      <c r="B5" s="17" t="s">
        <v>13</v>
      </c>
      <c r="C5" s="19">
        <v>25776</v>
      </c>
      <c r="D5" s="19">
        <v>27400</v>
      </c>
      <c r="E5" s="19">
        <v>24725</v>
      </c>
      <c r="F5" s="19">
        <v>24224</v>
      </c>
      <c r="G5" s="19">
        <f>20625+280</f>
        <v>20905</v>
      </c>
      <c r="H5" s="19">
        <v>25025</v>
      </c>
      <c r="I5" s="19">
        <v>22660</v>
      </c>
      <c r="J5" s="19">
        <v>30925</v>
      </c>
      <c r="K5" s="19">
        <v>28502</v>
      </c>
      <c r="L5" s="39">
        <v>30337</v>
      </c>
      <c r="M5" s="19">
        <v>30337</v>
      </c>
      <c r="N5" s="14">
        <f>SUM(O5:Z5)</f>
        <v>27344</v>
      </c>
      <c r="O5" s="1">
        <v>27344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599</v>
      </c>
      <c r="Y5" s="1">
        <v>399</v>
      </c>
      <c r="Z5" s="4">
        <f>-X5-Y5</f>
        <v>-998</v>
      </c>
      <c r="AB5" s="16" t="s">
        <v>160</v>
      </c>
    </row>
    <row r="6" spans="1:28" ht="20.100000000000001" customHeight="1" x14ac:dyDescent="0.2">
      <c r="A6" s="20"/>
      <c r="B6" s="17" t="s">
        <v>102</v>
      </c>
      <c r="C6" s="19">
        <v>28558</v>
      </c>
      <c r="D6" s="19">
        <v>28175</v>
      </c>
      <c r="E6" s="19">
        <v>27700</v>
      </c>
      <c r="F6" s="19">
        <v>33448.199999999997</v>
      </c>
      <c r="G6" s="19">
        <v>39045</v>
      </c>
      <c r="H6" s="19">
        <v>41745</v>
      </c>
      <c r="I6" s="19">
        <v>42980</v>
      </c>
      <c r="J6" s="19">
        <v>69990</v>
      </c>
      <c r="K6" s="19">
        <v>70084</v>
      </c>
      <c r="L6" s="19">
        <v>66203</v>
      </c>
      <c r="M6" s="19">
        <v>65504</v>
      </c>
      <c r="N6" s="14">
        <f>SUM(O6:Z6)</f>
        <v>59583</v>
      </c>
      <c r="O6" s="1">
        <v>59583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1398</v>
      </c>
      <c r="Y6" s="1">
        <v>1997</v>
      </c>
      <c r="Z6" s="4">
        <f>-X6-Y6</f>
        <v>-3395</v>
      </c>
      <c r="AB6" s="16" t="s">
        <v>162</v>
      </c>
    </row>
    <row r="7" spans="1:28" ht="20.100000000000001" customHeight="1" x14ac:dyDescent="0.2">
      <c r="A7" s="20"/>
      <c r="B7" s="17" t="s">
        <v>132</v>
      </c>
      <c r="C7" s="18">
        <v>12510</v>
      </c>
      <c r="D7" s="19">
        <v>12289</v>
      </c>
      <c r="E7" s="19">
        <v>24125</v>
      </c>
      <c r="F7" s="19">
        <v>10740</v>
      </c>
      <c r="G7" s="19">
        <v>9140</v>
      </c>
      <c r="H7" s="19">
        <v>7195</v>
      </c>
      <c r="I7" s="19">
        <v>5160</v>
      </c>
      <c r="J7" s="19">
        <v>4475</v>
      </c>
      <c r="K7" s="19">
        <v>385</v>
      </c>
      <c r="L7" s="19">
        <v>0</v>
      </c>
      <c r="M7" s="19">
        <v>5535</v>
      </c>
      <c r="N7" s="22">
        <f>SUM(O7:Z7)</f>
        <v>5000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5000</v>
      </c>
      <c r="V7" s="5">
        <v>0</v>
      </c>
      <c r="W7" s="5">
        <v>0</v>
      </c>
      <c r="X7" s="5">
        <v>0</v>
      </c>
      <c r="Y7" s="5">
        <v>0</v>
      </c>
      <c r="Z7" s="6">
        <v>0</v>
      </c>
      <c r="AB7" s="15" t="s">
        <v>167</v>
      </c>
    </row>
    <row r="8" spans="1:28" ht="20.100000000000001" customHeight="1" x14ac:dyDescent="0.2">
      <c r="A8" s="32" t="s">
        <v>14</v>
      </c>
      <c r="B8" s="33"/>
      <c r="C8" s="14">
        <f>SUM(C5:C7)</f>
        <v>66844</v>
      </c>
      <c r="D8" s="40">
        <f t="shared" ref="D8:J8" si="0">SUM(D4:D7)</f>
        <v>67864</v>
      </c>
      <c r="E8" s="40">
        <f t="shared" si="0"/>
        <v>76550</v>
      </c>
      <c r="F8" s="40">
        <f t="shared" si="0"/>
        <v>68412.2</v>
      </c>
      <c r="G8" s="40">
        <f t="shared" si="0"/>
        <v>69090</v>
      </c>
      <c r="H8" s="40">
        <f t="shared" si="0"/>
        <v>73965</v>
      </c>
      <c r="I8" s="40">
        <f t="shared" si="0"/>
        <v>70800</v>
      </c>
      <c r="J8" s="40">
        <f t="shared" si="0"/>
        <v>105390</v>
      </c>
      <c r="K8" s="40">
        <f>SUM(K5:K7)</f>
        <v>98971</v>
      </c>
      <c r="L8" s="40">
        <f t="shared" ref="L8:M8" si="1">SUM(L4:L7)</f>
        <v>96540</v>
      </c>
      <c r="M8" s="40">
        <f t="shared" si="1"/>
        <v>101376</v>
      </c>
      <c r="N8" s="14">
        <f>SUM(N5:N7)</f>
        <v>91927</v>
      </c>
      <c r="O8" s="7">
        <f>SUM(O5:O7)</f>
        <v>86927</v>
      </c>
      <c r="P8" s="7">
        <f>SUM(P5:P7)</f>
        <v>0</v>
      </c>
      <c r="Q8" s="7">
        <f t="shared" ref="Q8:Y8" si="2">SUM(Q5:Q7)</f>
        <v>0</v>
      </c>
      <c r="R8" s="7">
        <f t="shared" si="2"/>
        <v>0</v>
      </c>
      <c r="S8" s="7">
        <f t="shared" si="2"/>
        <v>0</v>
      </c>
      <c r="T8" s="7">
        <f t="shared" si="2"/>
        <v>0</v>
      </c>
      <c r="U8" s="7">
        <f t="shared" si="2"/>
        <v>5000</v>
      </c>
      <c r="V8" s="7">
        <f t="shared" si="2"/>
        <v>0</v>
      </c>
      <c r="W8" s="7">
        <f t="shared" si="2"/>
        <v>0</v>
      </c>
      <c r="X8" s="7">
        <f t="shared" si="2"/>
        <v>1997</v>
      </c>
      <c r="Y8" s="7">
        <f t="shared" si="2"/>
        <v>2396</v>
      </c>
      <c r="Z8" s="8">
        <f>SUM(Z5:Z7)</f>
        <v>-4393</v>
      </c>
      <c r="AA8" s="41">
        <f>SUM(O8:Z8)</f>
        <v>91927</v>
      </c>
    </row>
    <row r="9" spans="1:28" s="45" customFormat="1" ht="20.100000000000001" customHeight="1" x14ac:dyDescent="0.25">
      <c r="A9" s="42"/>
      <c r="B9" s="4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4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8" ht="20.100000000000001" customHeight="1" x14ac:dyDescent="0.25">
      <c r="A10" s="32" t="s">
        <v>15</v>
      </c>
      <c r="B10" s="3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</row>
    <row r="11" spans="1:28" ht="20.100000000000001" customHeight="1" x14ac:dyDescent="0.2">
      <c r="A11" s="20"/>
      <c r="B11" s="17" t="s">
        <v>16</v>
      </c>
      <c r="C11" s="19">
        <v>18990</v>
      </c>
      <c r="D11" s="19">
        <v>22550</v>
      </c>
      <c r="E11" s="19">
        <v>25521</v>
      </c>
      <c r="F11" s="19">
        <v>24320</v>
      </c>
      <c r="G11" s="19">
        <v>28580</v>
      </c>
      <c r="H11" s="19">
        <v>31515</v>
      </c>
      <c r="I11" s="19">
        <v>35787</v>
      </c>
      <c r="J11" s="19">
        <v>48680</v>
      </c>
      <c r="K11" s="19">
        <v>44227</v>
      </c>
      <c r="L11" s="19">
        <v>42339</v>
      </c>
      <c r="M11" s="19">
        <v>41000</v>
      </c>
      <c r="N11" s="14">
        <f t="shared" ref="N11:N15" si="3">SUM(O11:Z11)</f>
        <v>36653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36653</v>
      </c>
      <c r="W11" s="1">
        <v>0</v>
      </c>
      <c r="X11" s="1">
        <v>0</v>
      </c>
      <c r="Y11" s="1">
        <v>0</v>
      </c>
      <c r="Z11" s="4">
        <v>0</v>
      </c>
    </row>
    <row r="12" spans="1:28" ht="20.100000000000001" customHeight="1" x14ac:dyDescent="0.2">
      <c r="A12" s="20"/>
      <c r="B12" s="17" t="s">
        <v>17</v>
      </c>
      <c r="C12" s="19">
        <v>7928</v>
      </c>
      <c r="D12" s="19">
        <v>7976</v>
      </c>
      <c r="E12" s="19">
        <v>11794.17</v>
      </c>
      <c r="F12" s="19">
        <v>10611.81</v>
      </c>
      <c r="G12" s="19">
        <v>9646.5</v>
      </c>
      <c r="H12" s="19">
        <v>10239</v>
      </c>
      <c r="I12" s="19">
        <v>14875</v>
      </c>
      <c r="J12" s="19">
        <v>12265</v>
      </c>
      <c r="K12" s="19">
        <v>19705</v>
      </c>
      <c r="L12" s="19">
        <v>6165</v>
      </c>
      <c r="M12" s="19">
        <v>13370</v>
      </c>
      <c r="N12" s="14">
        <f t="shared" si="3"/>
        <v>16696</v>
      </c>
      <c r="O12" s="1">
        <v>2087</v>
      </c>
      <c r="P12" s="1">
        <v>2087</v>
      </c>
      <c r="Q12" s="1">
        <v>0</v>
      </c>
      <c r="R12" s="1">
        <v>2087</v>
      </c>
      <c r="S12" s="1">
        <v>0</v>
      </c>
      <c r="T12" s="1">
        <v>2087</v>
      </c>
      <c r="U12" s="1">
        <v>2087</v>
      </c>
      <c r="V12" s="1">
        <v>0</v>
      </c>
      <c r="W12" s="1">
        <v>2087</v>
      </c>
      <c r="X12" s="1">
        <v>2087</v>
      </c>
      <c r="Y12" s="1">
        <v>2087</v>
      </c>
      <c r="Z12" s="4">
        <v>0</v>
      </c>
      <c r="AB12" s="16" t="s">
        <v>166</v>
      </c>
    </row>
    <row r="13" spans="1:28" ht="20.100000000000001" customHeight="1" x14ac:dyDescent="0.25">
      <c r="A13" s="20"/>
      <c r="B13" s="17" t="s">
        <v>117</v>
      </c>
      <c r="C13" s="19">
        <v>183</v>
      </c>
      <c r="D13" s="19">
        <v>0</v>
      </c>
      <c r="E13" s="19">
        <v>125</v>
      </c>
      <c r="F13" s="19">
        <v>0</v>
      </c>
      <c r="G13" s="19">
        <v>0</v>
      </c>
      <c r="H13" s="19">
        <v>0</v>
      </c>
      <c r="I13" s="19">
        <v>0</v>
      </c>
      <c r="J13" s="19">
        <v>9855</v>
      </c>
      <c r="K13" s="19"/>
      <c r="L13" s="19">
        <v>4375</v>
      </c>
      <c r="M13" s="19">
        <v>9750</v>
      </c>
      <c r="N13" s="14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4">
        <v>0</v>
      </c>
      <c r="AB13" s="21"/>
    </row>
    <row r="14" spans="1:28" ht="20.100000000000001" customHeight="1" x14ac:dyDescent="0.2">
      <c r="A14" s="20"/>
      <c r="B14" s="17" t="s">
        <v>126</v>
      </c>
      <c r="C14" s="19">
        <v>100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/>
      <c r="K14" s="19"/>
      <c r="L14" s="19">
        <v>0</v>
      </c>
      <c r="M14" s="19">
        <v>0</v>
      </c>
      <c r="N14" s="14">
        <f t="shared" si="3"/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4">
        <v>0</v>
      </c>
    </row>
    <row r="15" spans="1:28" ht="20.100000000000001" customHeight="1" x14ac:dyDescent="0.2">
      <c r="A15" s="20"/>
      <c r="B15" s="17" t="s">
        <v>100</v>
      </c>
      <c r="C15" s="18">
        <v>0</v>
      </c>
      <c r="D15" s="19">
        <v>0</v>
      </c>
      <c r="E15" s="19">
        <v>0</v>
      </c>
      <c r="F15" s="19">
        <v>0</v>
      </c>
      <c r="G15" s="19">
        <v>125</v>
      </c>
      <c r="H15" s="19">
        <v>-95</v>
      </c>
      <c r="I15" s="19">
        <v>0</v>
      </c>
      <c r="J15" s="19">
        <v>8600</v>
      </c>
      <c r="K15" s="19">
        <v>8305</v>
      </c>
      <c r="L15" s="19">
        <v>1505</v>
      </c>
      <c r="M15" s="19">
        <v>3425</v>
      </c>
      <c r="N15" s="22">
        <f t="shared" si="3"/>
        <v>7060</v>
      </c>
      <c r="O15" s="5">
        <v>0</v>
      </c>
      <c r="P15" s="5">
        <v>0</v>
      </c>
      <c r="Q15" s="5">
        <v>1460</v>
      </c>
      <c r="R15" s="5">
        <v>0</v>
      </c>
      <c r="S15" s="5">
        <v>4100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1500</v>
      </c>
      <c r="Z15" s="6">
        <v>0</v>
      </c>
      <c r="AB15" s="16" t="s">
        <v>141</v>
      </c>
    </row>
    <row r="16" spans="1:28" ht="20.100000000000001" customHeight="1" x14ac:dyDescent="0.2">
      <c r="A16" s="32" t="s">
        <v>18</v>
      </c>
      <c r="B16" s="33"/>
      <c r="C16" s="14">
        <f t="shared" ref="C16:M16" si="4">SUM(C11:C15)</f>
        <v>27201</v>
      </c>
      <c r="D16" s="40">
        <f t="shared" si="4"/>
        <v>30526</v>
      </c>
      <c r="E16" s="40">
        <f t="shared" si="4"/>
        <v>37440.17</v>
      </c>
      <c r="F16" s="40">
        <f t="shared" si="4"/>
        <v>34931.81</v>
      </c>
      <c r="G16" s="40">
        <f t="shared" si="4"/>
        <v>38351.5</v>
      </c>
      <c r="H16" s="40">
        <f t="shared" si="4"/>
        <v>41659</v>
      </c>
      <c r="I16" s="40">
        <f t="shared" si="4"/>
        <v>50662</v>
      </c>
      <c r="J16" s="40">
        <f t="shared" si="4"/>
        <v>79400</v>
      </c>
      <c r="K16" s="40">
        <f>SUM(K11:K15)</f>
        <v>72237</v>
      </c>
      <c r="L16" s="40">
        <f t="shared" si="4"/>
        <v>54384</v>
      </c>
      <c r="M16" s="40">
        <f t="shared" si="4"/>
        <v>67545</v>
      </c>
      <c r="N16" s="14">
        <f>SUM(N11:N15)</f>
        <v>60409</v>
      </c>
      <c r="O16" s="7">
        <f t="shared" ref="O16:Z16" si="5">SUM(O11:O15)</f>
        <v>2087</v>
      </c>
      <c r="P16" s="7">
        <f t="shared" si="5"/>
        <v>2087</v>
      </c>
      <c r="Q16" s="7">
        <f t="shared" si="5"/>
        <v>1460</v>
      </c>
      <c r="R16" s="7">
        <f t="shared" si="5"/>
        <v>2087</v>
      </c>
      <c r="S16" s="7">
        <f t="shared" si="5"/>
        <v>4100</v>
      </c>
      <c r="T16" s="7">
        <f t="shared" si="5"/>
        <v>2087</v>
      </c>
      <c r="U16" s="7">
        <f t="shared" si="5"/>
        <v>2087</v>
      </c>
      <c r="V16" s="7">
        <f t="shared" si="5"/>
        <v>36653</v>
      </c>
      <c r="W16" s="7">
        <f t="shared" si="5"/>
        <v>2087</v>
      </c>
      <c r="X16" s="7">
        <f t="shared" si="5"/>
        <v>2087</v>
      </c>
      <c r="Y16" s="7">
        <f t="shared" si="5"/>
        <v>3587</v>
      </c>
      <c r="Z16" s="8">
        <f t="shared" si="5"/>
        <v>0</v>
      </c>
      <c r="AA16" s="41">
        <f>SUM(O16:Z16)</f>
        <v>60409</v>
      </c>
    </row>
    <row r="17" spans="1:28" ht="20.100000000000001" customHeight="1" x14ac:dyDescent="0.25">
      <c r="A17" s="20"/>
      <c r="B17" s="17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</row>
    <row r="18" spans="1:28" ht="20.100000000000001" customHeight="1" x14ac:dyDescent="0.25">
      <c r="A18" s="32" t="s">
        <v>19</v>
      </c>
      <c r="B18" s="3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</row>
    <row r="19" spans="1:28" ht="20.100000000000001" customHeight="1" x14ac:dyDescent="0.2">
      <c r="A19" s="20"/>
      <c r="B19" s="17" t="s">
        <v>20</v>
      </c>
      <c r="C19" s="19">
        <v>2092</v>
      </c>
      <c r="D19" s="19">
        <v>720</v>
      </c>
      <c r="E19" s="19">
        <v>662.89</v>
      </c>
      <c r="F19" s="19">
        <v>602.98</v>
      </c>
      <c r="G19" s="19">
        <v>2004.27</v>
      </c>
      <c r="H19" s="19">
        <v>2416.06</v>
      </c>
      <c r="I19" s="19">
        <v>5275.57</v>
      </c>
      <c r="J19" s="19">
        <v>1148</v>
      </c>
      <c r="K19" s="19">
        <v>1339</v>
      </c>
      <c r="L19" s="19">
        <v>0</v>
      </c>
      <c r="M19" s="19">
        <v>0</v>
      </c>
      <c r="N19" s="14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4">
        <v>0</v>
      </c>
    </row>
    <row r="20" spans="1:28" ht="20.100000000000001" customHeight="1" x14ac:dyDescent="0.2">
      <c r="A20" s="20"/>
      <c r="B20" s="17" t="s">
        <v>131</v>
      </c>
      <c r="C20" s="19">
        <v>3423</v>
      </c>
      <c r="D20" s="19">
        <v>3400</v>
      </c>
      <c r="E20" s="19">
        <v>3050</v>
      </c>
      <c r="F20" s="19">
        <v>3149</v>
      </c>
      <c r="G20" s="19">
        <v>4600</v>
      </c>
      <c r="H20" s="19">
        <v>4150</v>
      </c>
      <c r="I20" s="19">
        <v>4250</v>
      </c>
      <c r="J20" s="19"/>
      <c r="K20" s="19"/>
      <c r="L20" s="19">
        <v>0</v>
      </c>
      <c r="M20" s="19">
        <v>0</v>
      </c>
      <c r="N20" s="14">
        <f t="shared" ref="N20:N21" si="6">SUM(O20:Z20)</f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4">
        <v>0</v>
      </c>
    </row>
    <row r="21" spans="1:28" ht="20.100000000000001" customHeight="1" x14ac:dyDescent="0.2">
      <c r="A21" s="20"/>
      <c r="B21" s="17" t="s">
        <v>130</v>
      </c>
      <c r="C21" s="19"/>
      <c r="D21" s="19"/>
      <c r="E21" s="19"/>
      <c r="F21" s="19"/>
      <c r="G21" s="19"/>
      <c r="H21" s="19"/>
      <c r="I21" s="19"/>
      <c r="J21" s="19"/>
      <c r="K21" s="19">
        <v>2500</v>
      </c>
      <c r="L21" s="19">
        <v>2950</v>
      </c>
      <c r="M21" s="19">
        <v>3540</v>
      </c>
      <c r="N21" s="14">
        <f t="shared" si="6"/>
        <v>3540</v>
      </c>
      <c r="O21" s="1">
        <v>0</v>
      </c>
      <c r="P21" s="1">
        <v>0</v>
      </c>
      <c r="Q21" s="1">
        <v>0</v>
      </c>
      <c r="R21" s="1">
        <v>0</v>
      </c>
      <c r="S21" s="1">
        <v>3540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4">
        <v>0</v>
      </c>
      <c r="AB21" s="16" t="s">
        <v>143</v>
      </c>
    </row>
    <row r="22" spans="1:28" ht="20.100000000000001" customHeight="1" x14ac:dyDescent="0.2">
      <c r="A22" s="20"/>
      <c r="B22" s="17" t="s">
        <v>21</v>
      </c>
      <c r="C22" s="19">
        <v>650</v>
      </c>
      <c r="D22" s="19">
        <v>0</v>
      </c>
      <c r="E22" s="19">
        <v>20</v>
      </c>
      <c r="F22" s="19">
        <v>0</v>
      </c>
      <c r="G22" s="19">
        <v>71.73</v>
      </c>
      <c r="H22" s="19">
        <v>0</v>
      </c>
      <c r="I22" s="19">
        <v>0</v>
      </c>
      <c r="J22" s="19">
        <v>368</v>
      </c>
      <c r="K22" s="19">
        <v>389.23</v>
      </c>
      <c r="L22" s="19">
        <v>-45</v>
      </c>
      <c r="M22" s="19">
        <v>540</v>
      </c>
      <c r="N22" s="22">
        <f>SUM(O22:Z22)</f>
        <v>370</v>
      </c>
      <c r="O22" s="5">
        <v>0</v>
      </c>
      <c r="P22" s="5">
        <v>0</v>
      </c>
      <c r="Q22" s="5">
        <v>0</v>
      </c>
      <c r="R22" s="5">
        <v>0</v>
      </c>
      <c r="S22" s="5">
        <v>370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6">
        <v>0</v>
      </c>
      <c r="AB22" s="16" t="s">
        <v>136</v>
      </c>
    </row>
    <row r="23" spans="1:28" ht="20.100000000000001" customHeight="1" x14ac:dyDescent="0.2">
      <c r="A23" s="32" t="s">
        <v>22</v>
      </c>
      <c r="B23" s="33"/>
      <c r="C23" s="40">
        <f t="shared" ref="C23:J23" si="7">SUM(C19:C22)</f>
        <v>6165</v>
      </c>
      <c r="D23" s="40">
        <f t="shared" si="7"/>
        <v>4120</v>
      </c>
      <c r="E23" s="40">
        <f t="shared" si="7"/>
        <v>3732.89</v>
      </c>
      <c r="F23" s="40">
        <f t="shared" si="7"/>
        <v>3751.98</v>
      </c>
      <c r="G23" s="40">
        <f t="shared" si="7"/>
        <v>6676</v>
      </c>
      <c r="H23" s="40">
        <f t="shared" si="7"/>
        <v>6566.0599999999995</v>
      </c>
      <c r="I23" s="40">
        <f t="shared" si="7"/>
        <v>9525.57</v>
      </c>
      <c r="J23" s="40">
        <f t="shared" si="7"/>
        <v>1516</v>
      </c>
      <c r="K23" s="40">
        <f>SUM(K19:K22)</f>
        <v>4228.2299999999996</v>
      </c>
      <c r="L23" s="40">
        <f t="shared" ref="L23:M23" si="8">SUM(L19:L22)</f>
        <v>2905</v>
      </c>
      <c r="M23" s="40">
        <f t="shared" si="8"/>
        <v>4080</v>
      </c>
      <c r="N23" s="40">
        <f>SUM(N19:N22)</f>
        <v>3910</v>
      </c>
      <c r="O23" s="9">
        <f>SUM(O19:O22)</f>
        <v>0</v>
      </c>
      <c r="P23" s="9">
        <f>SUM(P19:P22)</f>
        <v>0</v>
      </c>
      <c r="Q23" s="9">
        <f t="shared" ref="Q23:Y23" si="9">SUM(Q19:Q22)</f>
        <v>0</v>
      </c>
      <c r="R23" s="9">
        <f t="shared" si="9"/>
        <v>0</v>
      </c>
      <c r="S23" s="9">
        <f t="shared" si="9"/>
        <v>3910</v>
      </c>
      <c r="T23" s="9">
        <f t="shared" si="9"/>
        <v>0</v>
      </c>
      <c r="U23" s="9">
        <f t="shared" si="9"/>
        <v>0</v>
      </c>
      <c r="V23" s="9">
        <f t="shared" si="9"/>
        <v>0</v>
      </c>
      <c r="W23" s="9">
        <f t="shared" si="9"/>
        <v>0</v>
      </c>
      <c r="X23" s="9">
        <f t="shared" si="9"/>
        <v>0</v>
      </c>
      <c r="Y23" s="9">
        <f t="shared" si="9"/>
        <v>0</v>
      </c>
      <c r="Z23" s="8">
        <f>SUM(Z19:Z22)</f>
        <v>0</v>
      </c>
    </row>
    <row r="24" spans="1:28" ht="20.100000000000001" customHeight="1" x14ac:dyDescent="0.25">
      <c r="A24" s="20"/>
      <c r="B24" s="1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4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8" ht="20.100000000000001" customHeight="1" x14ac:dyDescent="0.2">
      <c r="A25" s="32" t="s">
        <v>74</v>
      </c>
      <c r="B25" s="33"/>
      <c r="C25" s="40">
        <f t="shared" ref="C25:M25" si="10">+C8+C16+C23</f>
        <v>100210</v>
      </c>
      <c r="D25" s="40">
        <f t="shared" si="10"/>
        <v>102510</v>
      </c>
      <c r="E25" s="40">
        <f t="shared" si="10"/>
        <v>117723.06</v>
      </c>
      <c r="F25" s="40">
        <f t="shared" si="10"/>
        <v>107095.98999999999</v>
      </c>
      <c r="G25" s="40">
        <f t="shared" si="10"/>
        <v>114117.5</v>
      </c>
      <c r="H25" s="40">
        <f t="shared" si="10"/>
        <v>122190.06</v>
      </c>
      <c r="I25" s="40">
        <f t="shared" si="10"/>
        <v>130987.57</v>
      </c>
      <c r="J25" s="40">
        <f t="shared" si="10"/>
        <v>186306</v>
      </c>
      <c r="K25" s="40">
        <f t="shared" si="10"/>
        <v>175436.23</v>
      </c>
      <c r="L25" s="40">
        <f t="shared" si="10"/>
        <v>153829</v>
      </c>
      <c r="M25" s="40">
        <f t="shared" si="10"/>
        <v>173001</v>
      </c>
      <c r="N25" s="40">
        <f>+N8+N16+N23</f>
        <v>156246</v>
      </c>
      <c r="O25" s="7">
        <f t="shared" ref="O25:Z25" si="11">+O8+O16+O23</f>
        <v>89014</v>
      </c>
      <c r="P25" s="7">
        <f t="shared" si="11"/>
        <v>2087</v>
      </c>
      <c r="Q25" s="7">
        <f t="shared" si="11"/>
        <v>1460</v>
      </c>
      <c r="R25" s="7">
        <f t="shared" si="11"/>
        <v>2087</v>
      </c>
      <c r="S25" s="7">
        <f t="shared" si="11"/>
        <v>8010</v>
      </c>
      <c r="T25" s="7">
        <f t="shared" si="11"/>
        <v>2087</v>
      </c>
      <c r="U25" s="7">
        <f t="shared" si="11"/>
        <v>7087</v>
      </c>
      <c r="V25" s="7">
        <f t="shared" si="11"/>
        <v>36653</v>
      </c>
      <c r="W25" s="7">
        <f t="shared" si="11"/>
        <v>2087</v>
      </c>
      <c r="X25" s="7">
        <f t="shared" si="11"/>
        <v>4084</v>
      </c>
      <c r="Y25" s="7">
        <f t="shared" si="11"/>
        <v>5983</v>
      </c>
      <c r="Z25" s="8">
        <f t="shared" si="11"/>
        <v>-4393</v>
      </c>
      <c r="AA25" s="41">
        <f>SUM(O25:Z25)</f>
        <v>156246</v>
      </c>
    </row>
    <row r="26" spans="1:28" ht="20.100000000000001" customHeight="1" x14ac:dyDescent="0.25">
      <c r="A26" s="20"/>
      <c r="B26" s="17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3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4"/>
    </row>
    <row r="27" spans="1:28" ht="20.100000000000001" customHeight="1" x14ac:dyDescent="0.25">
      <c r="A27" s="32" t="s">
        <v>55</v>
      </c>
      <c r="B27" s="3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4"/>
    </row>
    <row r="28" spans="1:28" ht="20.100000000000001" customHeight="1" x14ac:dyDescent="0.25">
      <c r="A28" s="32" t="s">
        <v>75</v>
      </c>
      <c r="B28" s="3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</row>
    <row r="29" spans="1:28" ht="20.100000000000001" customHeight="1" x14ac:dyDescent="0.2">
      <c r="A29" s="32"/>
      <c r="B29" s="17" t="s">
        <v>101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4">
        <f t="shared" ref="N29:N44" si="12">SUM(O29:Z29)</f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4">
        <v>0</v>
      </c>
    </row>
    <row r="30" spans="1:28" ht="20.100000000000001" customHeight="1" x14ac:dyDescent="0.2">
      <c r="A30" s="32"/>
      <c r="B30" s="17" t="s">
        <v>111</v>
      </c>
      <c r="C30" s="19">
        <v>0</v>
      </c>
      <c r="D30" s="19">
        <v>0</v>
      </c>
      <c r="E30" s="19">
        <v>0</v>
      </c>
      <c r="F30" s="19">
        <v>110.85</v>
      </c>
      <c r="G30" s="19">
        <v>74</v>
      </c>
      <c r="H30" s="19">
        <v>25.5</v>
      </c>
      <c r="I30" s="19">
        <v>7.34</v>
      </c>
      <c r="J30" s="19">
        <v>2946</v>
      </c>
      <c r="K30" s="19">
        <v>2797</v>
      </c>
      <c r="L30" s="19">
        <v>5124</v>
      </c>
      <c r="M30" s="19">
        <v>5647</v>
      </c>
      <c r="N30" s="14">
        <f t="shared" si="12"/>
        <v>3000</v>
      </c>
      <c r="O30" s="1">
        <v>250</v>
      </c>
      <c r="P30" s="1">
        <v>250</v>
      </c>
      <c r="Q30" s="1">
        <v>250</v>
      </c>
      <c r="R30" s="1">
        <v>250</v>
      </c>
      <c r="S30" s="1">
        <v>250</v>
      </c>
      <c r="T30" s="1">
        <v>250</v>
      </c>
      <c r="U30" s="1">
        <v>250</v>
      </c>
      <c r="V30" s="1">
        <v>250</v>
      </c>
      <c r="W30" s="1">
        <v>250</v>
      </c>
      <c r="X30" s="1">
        <v>250</v>
      </c>
      <c r="Y30" s="1">
        <v>250</v>
      </c>
      <c r="Z30" s="4">
        <v>250</v>
      </c>
      <c r="AB30" s="16" t="s">
        <v>152</v>
      </c>
    </row>
    <row r="31" spans="1:28" ht="20.100000000000001" customHeight="1" x14ac:dyDescent="0.2">
      <c r="A31" s="20"/>
      <c r="B31" s="17" t="s">
        <v>23</v>
      </c>
      <c r="C31" s="19">
        <v>140</v>
      </c>
      <c r="D31" s="19">
        <v>494</v>
      </c>
      <c r="E31" s="19">
        <v>465</v>
      </c>
      <c r="F31" s="19">
        <v>96.55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4">
        <f t="shared" si="12"/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4">
        <v>0</v>
      </c>
    </row>
    <row r="32" spans="1:28" ht="20.100000000000001" customHeight="1" x14ac:dyDescent="0.2">
      <c r="A32" s="20"/>
      <c r="B32" s="17" t="s">
        <v>95</v>
      </c>
      <c r="C32" s="19">
        <v>15055</v>
      </c>
      <c r="D32" s="19">
        <v>15220</v>
      </c>
      <c r="E32" s="19">
        <v>14900</v>
      </c>
      <c r="F32" s="19">
        <v>15200</v>
      </c>
      <c r="G32" s="19">
        <v>16900</v>
      </c>
      <c r="H32" s="19">
        <v>17500</v>
      </c>
      <c r="I32" s="19">
        <v>24400</v>
      </c>
      <c r="J32" s="19">
        <v>39000</v>
      </c>
      <c r="K32" s="19">
        <v>37000</v>
      </c>
      <c r="L32" s="19">
        <v>30000</v>
      </c>
      <c r="M32" s="19">
        <v>36000</v>
      </c>
      <c r="N32" s="14">
        <f t="shared" si="12"/>
        <v>36000</v>
      </c>
      <c r="O32" s="1">
        <v>3000</v>
      </c>
      <c r="P32" s="1">
        <v>3000</v>
      </c>
      <c r="Q32" s="1">
        <v>3000</v>
      </c>
      <c r="R32" s="1">
        <v>3000</v>
      </c>
      <c r="S32" s="1">
        <v>3000</v>
      </c>
      <c r="T32" s="1">
        <v>3000</v>
      </c>
      <c r="U32" s="1">
        <v>3000</v>
      </c>
      <c r="V32" s="1">
        <v>3000</v>
      </c>
      <c r="W32" s="1">
        <v>3000</v>
      </c>
      <c r="X32" s="1">
        <v>3000</v>
      </c>
      <c r="Y32" s="1">
        <v>3000</v>
      </c>
      <c r="Z32" s="4">
        <v>3000</v>
      </c>
      <c r="AB32" s="16" t="s">
        <v>149</v>
      </c>
    </row>
    <row r="33" spans="1:28" ht="20.100000000000001" customHeight="1" x14ac:dyDescent="0.2">
      <c r="A33" s="20"/>
      <c r="B33" s="17" t="s">
        <v>120</v>
      </c>
      <c r="C33" s="19">
        <v>1413</v>
      </c>
      <c r="D33" s="19">
        <v>1681</v>
      </c>
      <c r="E33" s="19">
        <v>4</v>
      </c>
      <c r="F33" s="19">
        <v>0</v>
      </c>
      <c r="G33" s="19">
        <v>0</v>
      </c>
      <c r="H33" s="19">
        <v>0</v>
      </c>
      <c r="I33" s="19">
        <v>0</v>
      </c>
      <c r="J33" s="19">
        <v>5328</v>
      </c>
      <c r="K33" s="19">
        <v>10733</v>
      </c>
      <c r="L33" s="19">
        <v>5725</v>
      </c>
      <c r="M33" s="19">
        <v>5626</v>
      </c>
      <c r="N33" s="14">
        <f t="shared" si="12"/>
        <v>2000</v>
      </c>
      <c r="O33" s="1">
        <v>0</v>
      </c>
      <c r="P33" s="1">
        <v>0</v>
      </c>
      <c r="Q33" s="1">
        <v>0</v>
      </c>
      <c r="R33" s="1">
        <v>0</v>
      </c>
      <c r="S33" s="1">
        <v>250</v>
      </c>
      <c r="T33" s="1">
        <v>250</v>
      </c>
      <c r="U33" s="1">
        <v>250</v>
      </c>
      <c r="V33" s="1">
        <v>250</v>
      </c>
      <c r="W33" s="1">
        <v>250</v>
      </c>
      <c r="X33" s="1">
        <v>250</v>
      </c>
      <c r="Y33" s="1">
        <v>250</v>
      </c>
      <c r="Z33" s="4">
        <v>250</v>
      </c>
    </row>
    <row r="34" spans="1:28" ht="20.100000000000001" customHeight="1" x14ac:dyDescent="0.2">
      <c r="A34" s="20"/>
      <c r="B34" s="17" t="s">
        <v>122</v>
      </c>
      <c r="C34" s="19">
        <v>0</v>
      </c>
      <c r="D34" s="19">
        <v>50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4">
        <f>SUM(O34:Z34)</f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4">
        <v>0</v>
      </c>
    </row>
    <row r="35" spans="1:28" ht="20.100000000000001" customHeight="1" x14ac:dyDescent="0.2">
      <c r="A35" s="20"/>
      <c r="B35" s="17" t="s">
        <v>98</v>
      </c>
      <c r="C35" s="19">
        <v>8</v>
      </c>
      <c r="D35" s="19">
        <v>300</v>
      </c>
      <c r="E35" s="19">
        <v>309.01</v>
      </c>
      <c r="F35" s="19">
        <v>1013.07</v>
      </c>
      <c r="G35" s="19">
        <v>114.99</v>
      </c>
      <c r="H35" s="19">
        <v>489.76</v>
      </c>
      <c r="I35" s="19">
        <v>324.04000000000002</v>
      </c>
      <c r="J35" s="19">
        <v>425</v>
      </c>
      <c r="K35" s="19">
        <v>268</v>
      </c>
      <c r="L35" s="19">
        <v>0</v>
      </c>
      <c r="M35" s="19">
        <v>150</v>
      </c>
      <c r="N35" s="14">
        <f t="shared" si="12"/>
        <v>150</v>
      </c>
      <c r="O35" s="1">
        <v>0</v>
      </c>
      <c r="P35" s="1">
        <v>0</v>
      </c>
      <c r="Q35" s="1">
        <v>0</v>
      </c>
      <c r="R35" s="1">
        <v>50</v>
      </c>
      <c r="S35" s="1">
        <v>0</v>
      </c>
      <c r="T35" s="1">
        <v>0</v>
      </c>
      <c r="U35" s="1">
        <v>100</v>
      </c>
      <c r="V35" s="1">
        <v>0</v>
      </c>
      <c r="W35" s="1">
        <v>0</v>
      </c>
      <c r="X35" s="1">
        <v>0</v>
      </c>
      <c r="Y35" s="1">
        <v>0</v>
      </c>
      <c r="Z35" s="4">
        <v>0</v>
      </c>
      <c r="AB35" s="16" t="s">
        <v>145</v>
      </c>
    </row>
    <row r="36" spans="1:28" ht="20.100000000000001" customHeight="1" x14ac:dyDescent="0.2">
      <c r="A36" s="20"/>
      <c r="B36" s="17" t="s">
        <v>151</v>
      </c>
      <c r="C36" s="19">
        <v>1999</v>
      </c>
      <c r="D36" s="19">
        <v>1836</v>
      </c>
      <c r="E36" s="19">
        <v>1521.36</v>
      </c>
      <c r="F36" s="19">
        <v>1100</v>
      </c>
      <c r="G36" s="19">
        <v>1200</v>
      </c>
      <c r="H36" s="19">
        <v>1200</v>
      </c>
      <c r="I36" s="19">
        <v>1310</v>
      </c>
      <c r="J36" s="19">
        <v>7965</v>
      </c>
      <c r="K36" s="19">
        <v>8146</v>
      </c>
      <c r="L36" s="19">
        <v>7005</v>
      </c>
      <c r="M36" s="19">
        <v>8414</v>
      </c>
      <c r="N36" s="14">
        <f t="shared" si="12"/>
        <v>3106</v>
      </c>
      <c r="O36" s="1">
        <v>703</v>
      </c>
      <c r="P36" s="1">
        <v>703</v>
      </c>
      <c r="Q36" s="1">
        <v>170</v>
      </c>
      <c r="R36" s="1">
        <v>170</v>
      </c>
      <c r="S36" s="1">
        <v>170</v>
      </c>
      <c r="T36" s="1">
        <v>170</v>
      </c>
      <c r="U36" s="1">
        <v>170</v>
      </c>
      <c r="V36" s="1">
        <v>170</v>
      </c>
      <c r="W36" s="1">
        <v>170</v>
      </c>
      <c r="X36" s="1">
        <v>170</v>
      </c>
      <c r="Y36" s="1">
        <v>170</v>
      </c>
      <c r="Z36" s="4">
        <v>170</v>
      </c>
      <c r="AB36" s="16" t="s">
        <v>164</v>
      </c>
    </row>
    <row r="37" spans="1:28" ht="20.100000000000001" customHeight="1" x14ac:dyDescent="0.2">
      <c r="A37" s="20"/>
      <c r="B37" s="17" t="s">
        <v>24</v>
      </c>
      <c r="C37" s="19">
        <v>505</v>
      </c>
      <c r="D37" s="19">
        <v>650</v>
      </c>
      <c r="E37" s="19">
        <v>1006.51</v>
      </c>
      <c r="F37" s="19">
        <v>1314.82</v>
      </c>
      <c r="G37" s="19">
        <v>1040.76</v>
      </c>
      <c r="H37" s="19">
        <v>555.76</v>
      </c>
      <c r="I37" s="19">
        <v>232.06</v>
      </c>
      <c r="J37" s="19">
        <v>560</v>
      </c>
      <c r="K37" s="19">
        <v>641</v>
      </c>
      <c r="L37" s="19">
        <v>295</v>
      </c>
      <c r="M37" s="19">
        <v>552</v>
      </c>
      <c r="N37" s="14">
        <f t="shared" si="12"/>
        <v>540</v>
      </c>
      <c r="O37" s="1">
        <v>40</v>
      </c>
      <c r="P37" s="1">
        <v>40</v>
      </c>
      <c r="Q37" s="1">
        <v>40</v>
      </c>
      <c r="R37" s="1">
        <v>100</v>
      </c>
      <c r="S37" s="1">
        <v>40</v>
      </c>
      <c r="T37" s="1">
        <v>40</v>
      </c>
      <c r="U37" s="1">
        <v>40</v>
      </c>
      <c r="V37" s="1">
        <v>40</v>
      </c>
      <c r="W37" s="1">
        <v>40</v>
      </c>
      <c r="X37" s="1">
        <v>40</v>
      </c>
      <c r="Y37" s="1">
        <v>40</v>
      </c>
      <c r="Z37" s="4">
        <v>40</v>
      </c>
    </row>
    <row r="38" spans="1:28" ht="20.100000000000001" customHeight="1" x14ac:dyDescent="0.2">
      <c r="A38" s="20"/>
      <c r="B38" s="17" t="s">
        <v>25</v>
      </c>
      <c r="C38" s="19">
        <v>0</v>
      </c>
      <c r="D38" s="19">
        <v>20</v>
      </c>
      <c r="E38" s="19">
        <v>761</v>
      </c>
      <c r="F38" s="19">
        <v>8</v>
      </c>
      <c r="G38" s="19">
        <v>4</v>
      </c>
      <c r="H38" s="19">
        <v>0</v>
      </c>
      <c r="I38" s="19">
        <v>0</v>
      </c>
      <c r="J38" s="19">
        <v>24</v>
      </c>
      <c r="K38" s="19">
        <v>0</v>
      </c>
      <c r="L38" s="19">
        <v>2</v>
      </c>
      <c r="M38" s="19">
        <v>0</v>
      </c>
      <c r="N38" s="14">
        <f t="shared" si="12"/>
        <v>60</v>
      </c>
      <c r="O38" s="1">
        <v>5</v>
      </c>
      <c r="P38" s="1">
        <v>5</v>
      </c>
      <c r="Q38" s="1">
        <v>5</v>
      </c>
      <c r="R38" s="1">
        <v>5</v>
      </c>
      <c r="S38" s="1">
        <v>5</v>
      </c>
      <c r="T38" s="1">
        <v>5</v>
      </c>
      <c r="U38" s="1">
        <v>5</v>
      </c>
      <c r="V38" s="1">
        <v>5</v>
      </c>
      <c r="W38" s="1">
        <v>5</v>
      </c>
      <c r="X38" s="1">
        <v>5</v>
      </c>
      <c r="Y38" s="1">
        <v>5</v>
      </c>
      <c r="Z38" s="4">
        <v>5</v>
      </c>
      <c r="AB38" s="16" t="s">
        <v>153</v>
      </c>
    </row>
    <row r="39" spans="1:28" ht="20.100000000000001" customHeight="1" x14ac:dyDescent="0.2">
      <c r="A39" s="20"/>
      <c r="B39" s="17" t="s">
        <v>26</v>
      </c>
      <c r="C39" s="19">
        <v>65</v>
      </c>
      <c r="D39" s="19">
        <v>64</v>
      </c>
      <c r="E39" s="19">
        <v>88</v>
      </c>
      <c r="F39" s="19">
        <v>34</v>
      </c>
      <c r="G39" s="19">
        <v>68</v>
      </c>
      <c r="H39" s="19">
        <v>72</v>
      </c>
      <c r="I39" s="19">
        <v>70</v>
      </c>
      <c r="J39" s="19">
        <v>120</v>
      </c>
      <c r="K39" s="19">
        <v>134</v>
      </c>
      <c r="L39" s="19">
        <v>148</v>
      </c>
      <c r="M39" s="19">
        <v>148</v>
      </c>
      <c r="N39" s="14">
        <f>SUM(O39:Z39)</f>
        <v>148</v>
      </c>
      <c r="O39" s="1">
        <v>0</v>
      </c>
      <c r="P39" s="1">
        <v>0</v>
      </c>
      <c r="Q39" s="1">
        <v>148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4">
        <v>0</v>
      </c>
    </row>
    <row r="40" spans="1:28" ht="20.100000000000001" customHeight="1" x14ac:dyDescent="0.2">
      <c r="A40" s="20"/>
      <c r="B40" s="17" t="s">
        <v>27</v>
      </c>
      <c r="C40" s="19">
        <v>1049</v>
      </c>
      <c r="D40" s="19">
        <v>1435</v>
      </c>
      <c r="E40" s="19">
        <v>1520</v>
      </c>
      <c r="F40" s="19">
        <v>684.89</v>
      </c>
      <c r="G40" s="19">
        <v>276.66000000000003</v>
      </c>
      <c r="H40" s="19">
        <v>271.8</v>
      </c>
      <c r="I40" s="19">
        <v>206.42</v>
      </c>
      <c r="J40" s="19">
        <v>57</v>
      </c>
      <c r="K40" s="19">
        <v>64</v>
      </c>
      <c r="L40" s="19">
        <v>95</v>
      </c>
      <c r="M40" s="19">
        <v>118</v>
      </c>
      <c r="N40" s="14">
        <f t="shared" si="12"/>
        <v>120</v>
      </c>
      <c r="O40" s="1">
        <v>65</v>
      </c>
      <c r="P40" s="1">
        <v>5</v>
      </c>
      <c r="Q40" s="1">
        <v>5</v>
      </c>
      <c r="R40" s="1">
        <v>5</v>
      </c>
      <c r="S40" s="1">
        <v>5</v>
      </c>
      <c r="T40" s="1">
        <v>5</v>
      </c>
      <c r="U40" s="1">
        <v>5</v>
      </c>
      <c r="V40" s="1">
        <v>5</v>
      </c>
      <c r="W40" s="1">
        <v>5</v>
      </c>
      <c r="X40" s="1">
        <v>5</v>
      </c>
      <c r="Y40" s="1">
        <v>5</v>
      </c>
      <c r="Z40" s="4">
        <v>5</v>
      </c>
    </row>
    <row r="41" spans="1:28" ht="20.100000000000001" customHeight="1" x14ac:dyDescent="0.2">
      <c r="A41" s="20"/>
      <c r="B41" s="17" t="s">
        <v>106</v>
      </c>
      <c r="C41" s="19">
        <v>1932</v>
      </c>
      <c r="D41" s="19">
        <v>2500</v>
      </c>
      <c r="E41" s="19">
        <v>2009</v>
      </c>
      <c r="F41" s="19">
        <v>2579.88</v>
      </c>
      <c r="G41" s="19">
        <v>2430.64</v>
      </c>
      <c r="H41" s="19">
        <v>2613.12</v>
      </c>
      <c r="I41" s="19">
        <v>2658.94</v>
      </c>
      <c r="J41" s="19">
        <v>162</v>
      </c>
      <c r="K41" s="19">
        <v>76</v>
      </c>
      <c r="L41" s="19">
        <v>245</v>
      </c>
      <c r="M41" s="19">
        <v>135</v>
      </c>
      <c r="N41" s="14">
        <f t="shared" si="12"/>
        <v>150</v>
      </c>
      <c r="O41" s="1">
        <v>40</v>
      </c>
      <c r="P41" s="1">
        <v>10</v>
      </c>
      <c r="Q41" s="1">
        <v>10</v>
      </c>
      <c r="R41" s="1">
        <v>10</v>
      </c>
      <c r="S41" s="1">
        <v>10</v>
      </c>
      <c r="T41" s="1">
        <v>10</v>
      </c>
      <c r="U41" s="1">
        <v>10</v>
      </c>
      <c r="V41" s="1">
        <v>10</v>
      </c>
      <c r="W41" s="1">
        <v>10</v>
      </c>
      <c r="X41" s="1">
        <v>10</v>
      </c>
      <c r="Y41" s="1">
        <v>10</v>
      </c>
      <c r="Z41" s="4">
        <v>10</v>
      </c>
    </row>
    <row r="42" spans="1:28" ht="20.100000000000001" customHeight="1" x14ac:dyDescent="0.2">
      <c r="A42" s="20"/>
      <c r="B42" s="17" t="s">
        <v>97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49.3</v>
      </c>
      <c r="I42" s="19">
        <v>3000</v>
      </c>
      <c r="J42" s="19">
        <v>3085</v>
      </c>
      <c r="K42" s="19">
        <v>3301</v>
      </c>
      <c r="L42" s="19">
        <v>3686</v>
      </c>
      <c r="M42" s="19">
        <v>3345</v>
      </c>
      <c r="N42" s="14">
        <f>SUM(O42:Z42)</f>
        <v>3512.02</v>
      </c>
      <c r="O42" s="1">
        <v>45</v>
      </c>
      <c r="P42" s="1">
        <v>0</v>
      </c>
      <c r="Q42" s="1">
        <v>0</v>
      </c>
      <c r="R42" s="1">
        <v>100</v>
      </c>
      <c r="S42" s="1">
        <v>119.02</v>
      </c>
      <c r="T42" s="1">
        <v>48</v>
      </c>
      <c r="U42" s="1">
        <v>0</v>
      </c>
      <c r="V42" s="1">
        <v>0</v>
      </c>
      <c r="W42" s="1">
        <v>3200</v>
      </c>
      <c r="X42" s="1">
        <v>0</v>
      </c>
      <c r="Y42" s="1">
        <v>0</v>
      </c>
      <c r="Z42" s="4">
        <v>0</v>
      </c>
      <c r="AB42" s="16" t="s">
        <v>157</v>
      </c>
    </row>
    <row r="43" spans="1:28" ht="20.100000000000001" customHeight="1" x14ac:dyDescent="0.2">
      <c r="A43" s="20"/>
      <c r="B43" s="17" t="s">
        <v>110</v>
      </c>
      <c r="C43" s="19">
        <v>2064</v>
      </c>
      <c r="D43" s="19">
        <v>2016</v>
      </c>
      <c r="E43" s="19">
        <v>2290</v>
      </c>
      <c r="F43" s="19">
        <v>1435.98</v>
      </c>
      <c r="G43" s="19">
        <v>1306.31</v>
      </c>
      <c r="H43" s="19">
        <v>1407.14</v>
      </c>
      <c r="I43" s="19">
        <v>1399.5</v>
      </c>
      <c r="J43" s="19">
        <v>1850</v>
      </c>
      <c r="K43" s="19">
        <v>1533</v>
      </c>
      <c r="L43" s="19">
        <v>801</v>
      </c>
      <c r="M43" s="19">
        <v>1023</v>
      </c>
      <c r="N43" s="14">
        <f>R29</f>
        <v>0</v>
      </c>
      <c r="O43" s="1">
        <v>30</v>
      </c>
      <c r="P43" s="1">
        <v>30</v>
      </c>
      <c r="Q43" s="1">
        <v>30</v>
      </c>
      <c r="R43" s="1">
        <v>30</v>
      </c>
      <c r="S43" s="1">
        <v>30</v>
      </c>
      <c r="T43" s="1">
        <v>179.9</v>
      </c>
      <c r="U43" s="1">
        <v>30</v>
      </c>
      <c r="V43" s="1">
        <v>30</v>
      </c>
      <c r="W43" s="1">
        <v>30</v>
      </c>
      <c r="X43" s="1">
        <v>30</v>
      </c>
      <c r="Y43" s="1">
        <v>30</v>
      </c>
      <c r="Z43" s="1">
        <v>30</v>
      </c>
      <c r="AB43" s="16" t="s">
        <v>150</v>
      </c>
    </row>
    <row r="44" spans="1:28" ht="20.100000000000001" customHeight="1" x14ac:dyDescent="0.2">
      <c r="A44" s="20"/>
      <c r="B44" s="17" t="s">
        <v>88</v>
      </c>
      <c r="C44" s="19">
        <v>0</v>
      </c>
      <c r="D44" s="19">
        <v>0</v>
      </c>
      <c r="E44" s="19">
        <v>0</v>
      </c>
      <c r="F44" s="19">
        <v>0</v>
      </c>
      <c r="G44" s="19">
        <v>880</v>
      </c>
      <c r="H44" s="19">
        <v>0</v>
      </c>
      <c r="I44" s="19">
        <v>0</v>
      </c>
      <c r="J44" s="19">
        <v>0</v>
      </c>
      <c r="K44" s="19">
        <v>0</v>
      </c>
      <c r="L44" s="19">
        <v>206</v>
      </c>
      <c r="M44" s="19">
        <v>0</v>
      </c>
      <c r="N44" s="14">
        <f t="shared" si="12"/>
        <v>335</v>
      </c>
      <c r="O44" s="1">
        <v>35</v>
      </c>
      <c r="P44" s="1">
        <v>300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4">
        <v>0</v>
      </c>
      <c r="AB44" s="16" t="s">
        <v>165</v>
      </c>
    </row>
    <row r="45" spans="1:28" ht="20.100000000000001" customHeight="1" x14ac:dyDescent="0.2">
      <c r="A45" s="20"/>
      <c r="B45" s="17" t="s">
        <v>28</v>
      </c>
      <c r="C45" s="19">
        <v>0</v>
      </c>
      <c r="D45" s="19">
        <v>180</v>
      </c>
      <c r="E45" s="19">
        <v>67.72</v>
      </c>
      <c r="F45" s="19">
        <v>138</v>
      </c>
      <c r="G45" s="19">
        <v>217.08</v>
      </c>
      <c r="H45" s="19">
        <v>18.37</v>
      </c>
      <c r="I45" s="19">
        <v>117.63</v>
      </c>
      <c r="J45" s="19">
        <v>1269</v>
      </c>
      <c r="K45" s="19">
        <v>164</v>
      </c>
      <c r="L45" s="19">
        <v>0</v>
      </c>
      <c r="M45" s="19">
        <v>0</v>
      </c>
      <c r="N45" s="22">
        <f>SUM(O45:Z45)</f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6">
        <v>0</v>
      </c>
    </row>
    <row r="46" spans="1:28" ht="20.100000000000001" customHeight="1" x14ac:dyDescent="0.2">
      <c r="A46" s="32" t="s">
        <v>76</v>
      </c>
      <c r="B46" s="33"/>
      <c r="C46" s="40">
        <f>SUM(C30:C45)</f>
        <v>24230</v>
      </c>
      <c r="D46" s="40">
        <f>SUM(D30:D45)</f>
        <v>26446</v>
      </c>
      <c r="E46" s="40">
        <f>SUM(E30:E45)</f>
        <v>24941.599999999999</v>
      </c>
      <c r="F46" s="40">
        <f t="shared" ref="F46:K46" si="13">SUM(F29:F45)</f>
        <v>23716.04</v>
      </c>
      <c r="G46" s="40">
        <f t="shared" si="13"/>
        <v>24512.440000000002</v>
      </c>
      <c r="H46" s="40">
        <f t="shared" si="13"/>
        <v>24202.749999999993</v>
      </c>
      <c r="I46" s="40">
        <f t="shared" si="13"/>
        <v>33725.93</v>
      </c>
      <c r="J46" s="40">
        <f t="shared" si="13"/>
        <v>62791</v>
      </c>
      <c r="K46" s="40">
        <f t="shared" si="13"/>
        <v>64857</v>
      </c>
      <c r="L46" s="40">
        <f t="shared" ref="L46:M46" si="14">SUM(L29:L45)</f>
        <v>53332</v>
      </c>
      <c r="M46" s="40">
        <f t="shared" si="14"/>
        <v>61158</v>
      </c>
      <c r="N46" s="14">
        <f>SUM(N29:N45)</f>
        <v>49121.02</v>
      </c>
      <c r="O46" s="7">
        <f>SUM(O29:O45)</f>
        <v>4213</v>
      </c>
      <c r="P46" s="7">
        <f>SUM(P29:P45)</f>
        <v>4343</v>
      </c>
      <c r="Q46" s="7">
        <f t="shared" ref="Q46:Y46" si="15">SUM(Q29:Q45)</f>
        <v>3658</v>
      </c>
      <c r="R46" s="7">
        <f t="shared" si="15"/>
        <v>3720</v>
      </c>
      <c r="S46" s="7">
        <f t="shared" si="15"/>
        <v>3879.02</v>
      </c>
      <c r="T46" s="7">
        <f t="shared" si="15"/>
        <v>3957.9</v>
      </c>
      <c r="U46" s="7">
        <f t="shared" si="15"/>
        <v>3860</v>
      </c>
      <c r="V46" s="7">
        <f t="shared" si="15"/>
        <v>3760</v>
      </c>
      <c r="W46" s="7">
        <f t="shared" si="15"/>
        <v>6960</v>
      </c>
      <c r="X46" s="7">
        <f t="shared" si="15"/>
        <v>3760</v>
      </c>
      <c r="Y46" s="7">
        <f t="shared" si="15"/>
        <v>3760</v>
      </c>
      <c r="Z46" s="8">
        <f>SUM(Z29:Z45)</f>
        <v>3760</v>
      </c>
      <c r="AA46" s="41">
        <f>SUM(O46:Z46)</f>
        <v>49630.92</v>
      </c>
    </row>
    <row r="47" spans="1:28" ht="20.100000000000001" customHeight="1" x14ac:dyDescent="0.25">
      <c r="A47" s="20"/>
      <c r="B47" s="17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3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4"/>
    </row>
    <row r="48" spans="1:28" ht="20.100000000000001" customHeight="1" x14ac:dyDescent="0.2">
      <c r="A48" s="32" t="s">
        <v>123</v>
      </c>
      <c r="B48" s="33"/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1719</v>
      </c>
      <c r="K48" s="19">
        <v>2000</v>
      </c>
      <c r="L48" s="19">
        <v>0</v>
      </c>
      <c r="M48" s="19">
        <v>0</v>
      </c>
      <c r="N48" s="14">
        <f>SUM(O48:Z48)</f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4">
        <v>0</v>
      </c>
    </row>
    <row r="49" spans="1:28" ht="20.100000000000001" customHeight="1" x14ac:dyDescent="0.25">
      <c r="A49" s="20"/>
      <c r="B49" s="1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"/>
    </row>
    <row r="50" spans="1:28" ht="20.100000000000001" customHeight="1" x14ac:dyDescent="0.25">
      <c r="A50" s="32" t="s">
        <v>82</v>
      </c>
      <c r="B50" s="3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3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"/>
    </row>
    <row r="51" spans="1:28" ht="20.100000000000001" customHeight="1" x14ac:dyDescent="0.25">
      <c r="A51" s="46" t="s">
        <v>29</v>
      </c>
      <c r="B51" s="1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3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/>
    </row>
    <row r="52" spans="1:28" ht="20.100000000000001" customHeight="1" x14ac:dyDescent="0.2">
      <c r="A52" s="20"/>
      <c r="B52" s="17" t="s">
        <v>30</v>
      </c>
      <c r="C52" s="19">
        <v>1120</v>
      </c>
      <c r="D52" s="19">
        <v>1644</v>
      </c>
      <c r="E52" s="19">
        <v>970</v>
      </c>
      <c r="F52" s="19">
        <v>990</v>
      </c>
      <c r="G52" s="19">
        <v>960</v>
      </c>
      <c r="H52" s="19">
        <v>1150</v>
      </c>
      <c r="I52" s="19">
        <v>1110</v>
      </c>
      <c r="J52" s="19">
        <v>1390</v>
      </c>
      <c r="K52" s="19">
        <v>1462</v>
      </c>
      <c r="L52" s="19">
        <v>1470</v>
      </c>
      <c r="M52" s="19">
        <v>1450</v>
      </c>
      <c r="N52" s="14">
        <f>SUM(O52:Z52)</f>
        <v>1430</v>
      </c>
      <c r="O52" s="1">
        <v>1430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4">
        <v>0</v>
      </c>
    </row>
    <row r="53" spans="1:28" ht="20.100000000000001" customHeight="1" x14ac:dyDescent="0.2">
      <c r="A53" s="20"/>
      <c r="B53" s="17" t="s">
        <v>31</v>
      </c>
      <c r="C53" s="19">
        <v>19776</v>
      </c>
      <c r="D53" s="19">
        <v>15968</v>
      </c>
      <c r="E53" s="19">
        <v>19940</v>
      </c>
      <c r="F53" s="19">
        <v>23430</v>
      </c>
      <c r="G53" s="19">
        <v>25295</v>
      </c>
      <c r="H53" s="19">
        <v>28955</v>
      </c>
      <c r="I53" s="19">
        <v>28351</v>
      </c>
      <c r="J53" s="19">
        <v>40779</v>
      </c>
      <c r="K53" s="19">
        <v>42496</v>
      </c>
      <c r="L53" s="19">
        <v>42223</v>
      </c>
      <c r="M53" s="19">
        <v>41389</v>
      </c>
      <c r="N53" s="14">
        <f>SUM(O53:Z53)</f>
        <v>42223</v>
      </c>
      <c r="O53" s="1">
        <v>42223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4">
        <v>0</v>
      </c>
      <c r="AB53" s="16" t="s">
        <v>142</v>
      </c>
    </row>
    <row r="54" spans="1:28" ht="20.100000000000001" customHeight="1" x14ac:dyDescent="0.2">
      <c r="A54" s="20"/>
      <c r="B54" s="17" t="s">
        <v>32</v>
      </c>
      <c r="C54" s="19">
        <v>0</v>
      </c>
      <c r="D54" s="19">
        <v>0</v>
      </c>
      <c r="E54" s="19">
        <v>50</v>
      </c>
      <c r="F54" s="19">
        <v>0</v>
      </c>
      <c r="G54" s="19">
        <v>40</v>
      </c>
      <c r="H54" s="19">
        <v>31.25</v>
      </c>
      <c r="I54" s="19">
        <v>187.5</v>
      </c>
      <c r="J54" s="19"/>
      <c r="K54" s="19"/>
      <c r="L54" s="19">
        <v>0</v>
      </c>
      <c r="M54" s="19">
        <v>0</v>
      </c>
      <c r="N54" s="14">
        <f>SUM(O54:Z54)</f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4">
        <v>0</v>
      </c>
    </row>
    <row r="55" spans="1:28" ht="20.100000000000001" customHeight="1" x14ac:dyDescent="0.2">
      <c r="A55" s="20"/>
      <c r="B55" s="17" t="s">
        <v>113</v>
      </c>
      <c r="C55" s="19">
        <v>0</v>
      </c>
      <c r="D55" s="19">
        <v>0</v>
      </c>
      <c r="E55" s="19">
        <v>25</v>
      </c>
      <c r="F55" s="19">
        <v>0</v>
      </c>
      <c r="G55" s="19">
        <v>0</v>
      </c>
      <c r="H55" s="19">
        <v>0</v>
      </c>
      <c r="I55" s="19">
        <v>0</v>
      </c>
      <c r="J55" s="19"/>
      <c r="K55" s="19"/>
      <c r="L55" s="19">
        <v>0</v>
      </c>
      <c r="M55" s="19">
        <v>0</v>
      </c>
      <c r="N55" s="22">
        <f>SUM(O55:Z55)</f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6">
        <v>0</v>
      </c>
    </row>
    <row r="56" spans="1:28" ht="20.100000000000001" customHeight="1" x14ac:dyDescent="0.2">
      <c r="A56" s="32" t="s">
        <v>33</v>
      </c>
      <c r="B56" s="33"/>
      <c r="C56" s="40">
        <f t="shared" ref="C56:K56" si="16">SUM(C52:C55)</f>
        <v>20896</v>
      </c>
      <c r="D56" s="40">
        <f t="shared" si="16"/>
        <v>17612</v>
      </c>
      <c r="E56" s="40">
        <f t="shared" si="16"/>
        <v>20985</v>
      </c>
      <c r="F56" s="40">
        <f t="shared" si="16"/>
        <v>24420</v>
      </c>
      <c r="G56" s="40">
        <f t="shared" si="16"/>
        <v>26295</v>
      </c>
      <c r="H56" s="40">
        <f t="shared" si="16"/>
        <v>30136.25</v>
      </c>
      <c r="I56" s="40">
        <f t="shared" si="16"/>
        <v>29648.5</v>
      </c>
      <c r="J56" s="40">
        <f t="shared" si="16"/>
        <v>42169</v>
      </c>
      <c r="K56" s="40">
        <f t="shared" si="16"/>
        <v>43958</v>
      </c>
      <c r="L56" s="40">
        <f t="shared" ref="L56:M56" si="17">SUM(L52:L55)</f>
        <v>43693</v>
      </c>
      <c r="M56" s="40">
        <f t="shared" si="17"/>
        <v>42839</v>
      </c>
      <c r="N56" s="40">
        <f>SUM(N52:N55)</f>
        <v>43653</v>
      </c>
      <c r="O56" s="7">
        <f>SUM(O52:O55)</f>
        <v>43653</v>
      </c>
      <c r="P56" s="7">
        <f>SUM(P52:P55)</f>
        <v>0</v>
      </c>
      <c r="Q56" s="7">
        <f t="shared" ref="Q56:Y56" si="18">SUM(Q52:Q55)</f>
        <v>0</v>
      </c>
      <c r="R56" s="7">
        <f t="shared" si="18"/>
        <v>0</v>
      </c>
      <c r="S56" s="7">
        <f t="shared" si="18"/>
        <v>0</v>
      </c>
      <c r="T56" s="7">
        <f t="shared" si="18"/>
        <v>0</v>
      </c>
      <c r="U56" s="7">
        <f t="shared" si="18"/>
        <v>0</v>
      </c>
      <c r="V56" s="7">
        <f t="shared" si="18"/>
        <v>0</v>
      </c>
      <c r="W56" s="7">
        <f t="shared" si="18"/>
        <v>0</v>
      </c>
      <c r="X56" s="7">
        <f t="shared" si="18"/>
        <v>0</v>
      </c>
      <c r="Y56" s="7">
        <f t="shared" si="18"/>
        <v>0</v>
      </c>
      <c r="Z56" s="8">
        <f>SUM(Z52:Z55)</f>
        <v>0</v>
      </c>
      <c r="AA56" s="41">
        <f>SUM(O56:Z56)</f>
        <v>43653</v>
      </c>
    </row>
    <row r="57" spans="1:28" ht="20.100000000000001" customHeight="1" x14ac:dyDescent="0.2">
      <c r="A57" s="20" t="s">
        <v>93</v>
      </c>
      <c r="B57" s="17"/>
      <c r="C57" s="19">
        <v>319</v>
      </c>
      <c r="D57" s="19">
        <v>395</v>
      </c>
      <c r="E57" s="19">
        <v>1528</v>
      </c>
      <c r="F57" s="19">
        <v>613</v>
      </c>
      <c r="G57" s="19">
        <v>448</v>
      </c>
      <c r="H57" s="19">
        <v>448</v>
      </c>
      <c r="I57" s="19">
        <v>408.75</v>
      </c>
      <c r="J57" s="19"/>
      <c r="K57" s="19"/>
      <c r="L57" s="19">
        <v>0</v>
      </c>
      <c r="M57" s="19">
        <v>0</v>
      </c>
      <c r="N57" s="14">
        <f>SUM(O57:Z57)</f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4">
        <v>0</v>
      </c>
    </row>
    <row r="58" spans="1:28" ht="20.100000000000001" customHeight="1" x14ac:dyDescent="0.2">
      <c r="A58" s="20" t="s">
        <v>83</v>
      </c>
      <c r="B58" s="17"/>
      <c r="C58" s="19">
        <v>0</v>
      </c>
      <c r="D58" s="19">
        <v>0</v>
      </c>
      <c r="E58" s="19">
        <v>0</v>
      </c>
      <c r="F58" s="19">
        <v>350</v>
      </c>
      <c r="G58" s="19">
        <v>1502</v>
      </c>
      <c r="H58" s="19">
        <v>370</v>
      </c>
      <c r="I58" s="19">
        <v>390</v>
      </c>
      <c r="J58" s="19">
        <v>295</v>
      </c>
      <c r="K58" s="19">
        <v>295</v>
      </c>
      <c r="L58" s="19">
        <v>445</v>
      </c>
      <c r="M58" s="19">
        <v>445</v>
      </c>
      <c r="N58" s="14">
        <f>SUM(O58:Z58)</f>
        <v>75</v>
      </c>
      <c r="O58" s="1">
        <v>75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4">
        <v>0</v>
      </c>
      <c r="AB58" s="16" t="s">
        <v>163</v>
      </c>
    </row>
    <row r="59" spans="1:28" ht="20.100000000000001" customHeight="1" x14ac:dyDescent="0.2">
      <c r="A59" s="20"/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8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1"/>
    </row>
    <row r="60" spans="1:28" ht="20.100000000000001" customHeight="1" x14ac:dyDescent="0.2">
      <c r="A60" s="32" t="s">
        <v>58</v>
      </c>
      <c r="B60" s="33"/>
      <c r="C60" s="40">
        <f t="shared" ref="C60:K60" si="19">SUM(C56+C57+C58)</f>
        <v>21215</v>
      </c>
      <c r="D60" s="40">
        <f t="shared" si="19"/>
        <v>18007</v>
      </c>
      <c r="E60" s="40">
        <f t="shared" si="19"/>
        <v>22513</v>
      </c>
      <c r="F60" s="40">
        <f t="shared" si="19"/>
        <v>25383</v>
      </c>
      <c r="G60" s="40">
        <f t="shared" si="19"/>
        <v>28245</v>
      </c>
      <c r="H60" s="40">
        <f t="shared" si="19"/>
        <v>30954.25</v>
      </c>
      <c r="I60" s="40">
        <f t="shared" si="19"/>
        <v>30447.25</v>
      </c>
      <c r="J60" s="40">
        <f t="shared" si="19"/>
        <v>42464</v>
      </c>
      <c r="K60" s="40">
        <f t="shared" si="19"/>
        <v>44253</v>
      </c>
      <c r="L60" s="40">
        <f t="shared" ref="L60:M60" si="20">SUM(L56+L57+L58)</f>
        <v>44138</v>
      </c>
      <c r="M60" s="40">
        <f t="shared" si="20"/>
        <v>43284</v>
      </c>
      <c r="N60" s="14">
        <f>SUM(N56+N57+N58)</f>
        <v>43728</v>
      </c>
      <c r="O60" s="7">
        <f>SUM(O56+O57+O58)</f>
        <v>43728</v>
      </c>
      <c r="P60" s="7">
        <f>SUM(P56+P57+P58)</f>
        <v>0</v>
      </c>
      <c r="Q60" s="7">
        <f t="shared" ref="Q60:Y60" si="21">SUM(Q56+Q57+Q58)</f>
        <v>0</v>
      </c>
      <c r="R60" s="7">
        <f t="shared" si="21"/>
        <v>0</v>
      </c>
      <c r="S60" s="7">
        <f t="shared" si="21"/>
        <v>0</v>
      </c>
      <c r="T60" s="7">
        <f t="shared" si="21"/>
        <v>0</v>
      </c>
      <c r="U60" s="7">
        <f t="shared" si="21"/>
        <v>0</v>
      </c>
      <c r="V60" s="7">
        <f t="shared" si="21"/>
        <v>0</v>
      </c>
      <c r="W60" s="7">
        <f t="shared" si="21"/>
        <v>0</v>
      </c>
      <c r="X60" s="7">
        <f t="shared" si="21"/>
        <v>0</v>
      </c>
      <c r="Y60" s="7">
        <f t="shared" si="21"/>
        <v>0</v>
      </c>
      <c r="Z60" s="8">
        <f>SUM(Z56+Z57+Z58)</f>
        <v>0</v>
      </c>
      <c r="AA60" s="41">
        <f>SUM(O60:Z60)</f>
        <v>43728</v>
      </c>
    </row>
    <row r="61" spans="1:28" ht="20.100000000000001" customHeight="1" x14ac:dyDescent="0.25">
      <c r="A61" s="20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3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4"/>
    </row>
    <row r="62" spans="1:28" ht="20.100000000000001" customHeight="1" x14ac:dyDescent="0.2">
      <c r="A62" s="32" t="s">
        <v>77</v>
      </c>
      <c r="B62" s="33"/>
      <c r="C62" s="14">
        <v>0</v>
      </c>
      <c r="D62" s="14">
        <v>500</v>
      </c>
      <c r="E62" s="14">
        <v>0</v>
      </c>
      <c r="F62" s="14">
        <v>0</v>
      </c>
      <c r="G62" s="14">
        <v>0</v>
      </c>
      <c r="H62" s="14">
        <v>3019</v>
      </c>
      <c r="I62" s="14">
        <v>3000</v>
      </c>
      <c r="J62" s="14">
        <v>0</v>
      </c>
      <c r="K62" s="14">
        <v>320</v>
      </c>
      <c r="L62" s="14">
        <v>0</v>
      </c>
      <c r="M62" s="14">
        <v>0</v>
      </c>
      <c r="N62" s="14">
        <f>SUM(O62:Z62)</f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8">
        <v>0</v>
      </c>
    </row>
    <row r="63" spans="1:28" ht="20.100000000000001" customHeight="1" x14ac:dyDescent="0.25">
      <c r="A63" s="32"/>
      <c r="B63" s="33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38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8"/>
    </row>
    <row r="64" spans="1:28" ht="20.100000000000001" customHeight="1" x14ac:dyDescent="0.2">
      <c r="A64" s="32" t="s">
        <v>84</v>
      </c>
      <c r="B64" s="17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8"/>
    </row>
    <row r="65" spans="1:28" ht="20.100000000000001" customHeight="1" x14ac:dyDescent="0.2">
      <c r="A65" s="32"/>
      <c r="B65" s="17" t="s">
        <v>85</v>
      </c>
      <c r="C65" s="19">
        <v>0</v>
      </c>
      <c r="D65" s="19">
        <v>5550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/>
      <c r="K65" s="19"/>
      <c r="L65" s="19">
        <v>0</v>
      </c>
      <c r="M65" s="19">
        <v>0</v>
      </c>
      <c r="N65" s="14">
        <f>SUM(O65:Z65)</f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4">
        <v>0</v>
      </c>
    </row>
    <row r="66" spans="1:28" ht="20.100000000000001" customHeight="1" x14ac:dyDescent="0.2">
      <c r="A66" s="32"/>
      <c r="B66" s="17" t="s">
        <v>87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1770</v>
      </c>
      <c r="I66" s="19">
        <v>1770</v>
      </c>
      <c r="J66" s="19">
        <v>1495</v>
      </c>
      <c r="K66" s="19"/>
      <c r="L66" s="19">
        <v>0</v>
      </c>
      <c r="M66" s="19">
        <v>0</v>
      </c>
      <c r="N66" s="14">
        <f>SUM(O66:Z66)</f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4">
        <v>0</v>
      </c>
    </row>
    <row r="67" spans="1:28" ht="20.100000000000001" customHeight="1" x14ac:dyDescent="0.2">
      <c r="A67" s="32"/>
      <c r="B67" s="17" t="s">
        <v>99</v>
      </c>
      <c r="C67" s="18">
        <v>0</v>
      </c>
      <c r="D67" s="18">
        <v>0</v>
      </c>
      <c r="E67" s="18">
        <v>0</v>
      </c>
      <c r="F67" s="18">
        <v>0</v>
      </c>
      <c r="G67" s="18">
        <v>394.5</v>
      </c>
      <c r="H67" s="18">
        <v>0</v>
      </c>
      <c r="I67" s="18">
        <v>290</v>
      </c>
      <c r="J67" s="18">
        <v>147</v>
      </c>
      <c r="K67" s="18"/>
      <c r="L67" s="18">
        <v>0</v>
      </c>
      <c r="M67" s="18">
        <v>500</v>
      </c>
      <c r="N67" s="22">
        <f>SUM(O67:Z67)</f>
        <v>500</v>
      </c>
      <c r="O67" s="5">
        <v>0</v>
      </c>
      <c r="P67" s="5">
        <v>0</v>
      </c>
      <c r="Q67" s="5">
        <v>0</v>
      </c>
      <c r="R67" s="5">
        <v>0</v>
      </c>
      <c r="S67" s="5">
        <v>250</v>
      </c>
      <c r="T67" s="5">
        <v>0</v>
      </c>
      <c r="U67" s="5">
        <v>0</v>
      </c>
      <c r="V67" s="5">
        <v>250</v>
      </c>
      <c r="W67" s="5">
        <v>0</v>
      </c>
      <c r="X67" s="5">
        <v>0</v>
      </c>
      <c r="Y67" s="5">
        <v>0</v>
      </c>
      <c r="Z67" s="6">
        <v>0</v>
      </c>
      <c r="AB67" s="16" t="s">
        <v>139</v>
      </c>
    </row>
    <row r="68" spans="1:28" ht="20.100000000000001" customHeight="1" x14ac:dyDescent="0.2">
      <c r="A68" s="32" t="s">
        <v>86</v>
      </c>
      <c r="B68" s="17"/>
      <c r="C68" s="14">
        <f>SUM(C65:C67)</f>
        <v>0</v>
      </c>
      <c r="D68" s="14">
        <f t="shared" ref="D68:N68" si="22">SUM(D65:D67)</f>
        <v>5550</v>
      </c>
      <c r="E68" s="14">
        <f t="shared" si="22"/>
        <v>0</v>
      </c>
      <c r="F68" s="14">
        <f t="shared" si="22"/>
        <v>0</v>
      </c>
      <c r="G68" s="14">
        <f t="shared" si="22"/>
        <v>394.5</v>
      </c>
      <c r="H68" s="14">
        <f t="shared" si="22"/>
        <v>1770</v>
      </c>
      <c r="I68" s="14">
        <f t="shared" si="22"/>
        <v>2060</v>
      </c>
      <c r="J68" s="14">
        <f t="shared" si="22"/>
        <v>1642</v>
      </c>
      <c r="K68" s="14">
        <f t="shared" si="22"/>
        <v>0</v>
      </c>
      <c r="L68" s="14">
        <f t="shared" ref="L68:M68" si="23">SUM(L65:L67)</f>
        <v>0</v>
      </c>
      <c r="M68" s="14">
        <f t="shared" si="23"/>
        <v>500</v>
      </c>
      <c r="N68" s="14">
        <f t="shared" si="22"/>
        <v>500</v>
      </c>
      <c r="O68" s="7">
        <f>SUM(O65:O67)</f>
        <v>0</v>
      </c>
      <c r="P68" s="7">
        <f>SUM(P65:P67)</f>
        <v>0</v>
      </c>
      <c r="Q68" s="7">
        <f t="shared" ref="Q68:Y68" si="24">SUM(Q65:Q67)</f>
        <v>0</v>
      </c>
      <c r="R68" s="7">
        <f t="shared" si="24"/>
        <v>0</v>
      </c>
      <c r="S68" s="7">
        <f t="shared" si="24"/>
        <v>250</v>
      </c>
      <c r="T68" s="7">
        <f t="shared" si="24"/>
        <v>0</v>
      </c>
      <c r="U68" s="7">
        <f t="shared" si="24"/>
        <v>0</v>
      </c>
      <c r="V68" s="7">
        <f t="shared" si="24"/>
        <v>250</v>
      </c>
      <c r="W68" s="7">
        <f t="shared" si="24"/>
        <v>0</v>
      </c>
      <c r="X68" s="7">
        <f t="shared" si="24"/>
        <v>0</v>
      </c>
      <c r="Y68" s="7">
        <f t="shared" si="24"/>
        <v>0</v>
      </c>
      <c r="Z68" s="8">
        <f>SUM(Z65:Z67)</f>
        <v>0</v>
      </c>
      <c r="AA68" s="41">
        <f>SUM(O68:Z68)</f>
        <v>500</v>
      </c>
    </row>
    <row r="69" spans="1:28" ht="20.100000000000001" customHeight="1" x14ac:dyDescent="0.25">
      <c r="A69" s="32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3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"/>
    </row>
    <row r="70" spans="1:28" ht="20.100000000000001" customHeight="1" x14ac:dyDescent="0.25">
      <c r="A70" s="32" t="s">
        <v>59</v>
      </c>
      <c r="B70" s="33"/>
      <c r="C70" s="19"/>
      <c r="D70" s="47"/>
      <c r="E70" s="19" t="s">
        <v>53</v>
      </c>
      <c r="F70" s="19"/>
      <c r="G70" s="19"/>
      <c r="H70" s="19"/>
      <c r="I70" s="19"/>
      <c r="J70" s="19"/>
      <c r="K70" s="19"/>
      <c r="L70" s="19"/>
      <c r="M70" s="19"/>
      <c r="N70" s="3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4"/>
    </row>
    <row r="71" spans="1:28" ht="20.100000000000001" customHeight="1" x14ac:dyDescent="0.2">
      <c r="A71" s="20"/>
      <c r="B71" s="17" t="s">
        <v>133</v>
      </c>
      <c r="C71" s="19">
        <v>11285</v>
      </c>
      <c r="D71" s="19">
        <v>9548</v>
      </c>
      <c r="E71" s="19">
        <v>16014</v>
      </c>
      <c r="F71" s="19">
        <v>12870.96</v>
      </c>
      <c r="G71" s="19">
        <v>6773.42</v>
      </c>
      <c r="H71" s="19">
        <v>5138.79</v>
      </c>
      <c r="I71" s="19">
        <v>4922.01</v>
      </c>
      <c r="J71" s="19">
        <v>3517</v>
      </c>
      <c r="K71" s="19">
        <v>0</v>
      </c>
      <c r="L71" s="19">
        <v>0</v>
      </c>
      <c r="M71" s="19">
        <v>5450</v>
      </c>
      <c r="N71" s="14">
        <f>SUM(O71:Z71)</f>
        <v>4990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4990</v>
      </c>
      <c r="V71" s="1">
        <v>0</v>
      </c>
      <c r="W71" s="1">
        <v>0</v>
      </c>
      <c r="X71" s="1">
        <v>0</v>
      </c>
      <c r="Y71" s="1">
        <v>0</v>
      </c>
      <c r="Z71" s="4">
        <v>0</v>
      </c>
      <c r="AB71" s="16" t="s">
        <v>168</v>
      </c>
    </row>
    <row r="72" spans="1:28" ht="20.100000000000001" customHeight="1" x14ac:dyDescent="0.2">
      <c r="A72" s="20"/>
      <c r="B72" s="17" t="s">
        <v>34</v>
      </c>
      <c r="C72" s="19">
        <v>0</v>
      </c>
      <c r="D72" s="19">
        <v>2000</v>
      </c>
      <c r="E72" s="19">
        <v>123</v>
      </c>
      <c r="F72" s="19">
        <v>118</v>
      </c>
      <c r="G72" s="19">
        <v>195</v>
      </c>
      <c r="H72" s="19">
        <v>467.87</v>
      </c>
      <c r="I72" s="19">
        <v>0</v>
      </c>
      <c r="J72" s="19"/>
      <c r="K72" s="19"/>
      <c r="L72" s="19">
        <v>0</v>
      </c>
      <c r="M72" s="19">
        <v>0</v>
      </c>
      <c r="N72" s="14">
        <f>SUM(O72:Z72)</f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4">
        <v>0</v>
      </c>
    </row>
    <row r="73" spans="1:28" ht="20.100000000000001" customHeight="1" x14ac:dyDescent="0.2">
      <c r="A73" s="20"/>
      <c r="B73" s="17" t="s">
        <v>81</v>
      </c>
      <c r="C73" s="18">
        <v>0</v>
      </c>
      <c r="D73" s="18">
        <v>0</v>
      </c>
      <c r="E73" s="18">
        <v>70</v>
      </c>
      <c r="F73" s="18">
        <v>0</v>
      </c>
      <c r="G73" s="18">
        <v>0</v>
      </c>
      <c r="H73" s="18">
        <v>0</v>
      </c>
      <c r="I73" s="18">
        <v>0</v>
      </c>
      <c r="J73" s="18">
        <v>144</v>
      </c>
      <c r="K73" s="18">
        <v>699</v>
      </c>
      <c r="L73" s="18">
        <v>0</v>
      </c>
      <c r="M73" s="18">
        <v>100</v>
      </c>
      <c r="N73" s="22">
        <f>SUM(O73:Z73)</f>
        <v>100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100</v>
      </c>
      <c r="Y73" s="5">
        <v>0</v>
      </c>
      <c r="Z73" s="6">
        <v>0</v>
      </c>
      <c r="AB73" s="16" t="s">
        <v>134</v>
      </c>
    </row>
    <row r="74" spans="1:28" ht="20.100000000000001" customHeight="1" x14ac:dyDescent="0.2">
      <c r="A74" s="32" t="s">
        <v>60</v>
      </c>
      <c r="B74" s="33"/>
      <c r="C74" s="14">
        <f t="shared" ref="C74:K74" si="25">SUM(C71:C73)</f>
        <v>11285</v>
      </c>
      <c r="D74" s="14">
        <f t="shared" si="25"/>
        <v>11548</v>
      </c>
      <c r="E74" s="14">
        <f t="shared" si="25"/>
        <v>16207</v>
      </c>
      <c r="F74" s="14">
        <f t="shared" si="25"/>
        <v>12988.96</v>
      </c>
      <c r="G74" s="14">
        <f t="shared" si="25"/>
        <v>6968.42</v>
      </c>
      <c r="H74" s="14">
        <f t="shared" si="25"/>
        <v>5606.66</v>
      </c>
      <c r="I74" s="14">
        <f t="shared" si="25"/>
        <v>4922.01</v>
      </c>
      <c r="J74" s="14">
        <f t="shared" si="25"/>
        <v>3661</v>
      </c>
      <c r="K74" s="14">
        <f t="shared" si="25"/>
        <v>699</v>
      </c>
      <c r="L74" s="14">
        <f t="shared" ref="L74:M74" si="26">SUM(L71:L73)</f>
        <v>0</v>
      </c>
      <c r="M74" s="14">
        <f t="shared" si="26"/>
        <v>5550</v>
      </c>
      <c r="N74" s="14">
        <f>SUM(N71:N73)</f>
        <v>5090</v>
      </c>
      <c r="O74" s="7">
        <f>SUM(O71:O73)</f>
        <v>0</v>
      </c>
      <c r="P74" s="7">
        <f>SUM(P71:P73)</f>
        <v>0</v>
      </c>
      <c r="Q74" s="7">
        <f t="shared" ref="Q74:Y74" si="27">SUM(Q71:Q73)</f>
        <v>0</v>
      </c>
      <c r="R74" s="7">
        <f t="shared" si="27"/>
        <v>0</v>
      </c>
      <c r="S74" s="7">
        <f t="shared" si="27"/>
        <v>0</v>
      </c>
      <c r="T74" s="7">
        <f t="shared" si="27"/>
        <v>0</v>
      </c>
      <c r="U74" s="7">
        <f t="shared" si="27"/>
        <v>4990</v>
      </c>
      <c r="V74" s="7">
        <f t="shared" si="27"/>
        <v>0</v>
      </c>
      <c r="W74" s="7">
        <f t="shared" si="27"/>
        <v>0</v>
      </c>
      <c r="X74" s="7">
        <f t="shared" si="27"/>
        <v>100</v>
      </c>
      <c r="Y74" s="7">
        <f t="shared" si="27"/>
        <v>0</v>
      </c>
      <c r="Z74" s="8">
        <f>SUM(Z71:Z73)</f>
        <v>0</v>
      </c>
      <c r="AA74" s="41">
        <f>SUM(O74:Z74)</f>
        <v>5090</v>
      </c>
    </row>
    <row r="75" spans="1:28" ht="20.100000000000001" customHeight="1" x14ac:dyDescent="0.25">
      <c r="A75" s="20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3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"/>
    </row>
    <row r="76" spans="1:28" ht="20.100000000000001" customHeight="1" x14ac:dyDescent="0.25">
      <c r="A76" s="32" t="s">
        <v>61</v>
      </c>
      <c r="B76" s="33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3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/>
    </row>
    <row r="77" spans="1:28" ht="20.100000000000001" customHeight="1" x14ac:dyDescent="0.2">
      <c r="A77" s="20"/>
      <c r="B77" s="17" t="s">
        <v>121</v>
      </c>
      <c r="C77" s="19">
        <v>3276</v>
      </c>
      <c r="D77" s="19">
        <v>5500</v>
      </c>
      <c r="E77" s="19">
        <v>6266</v>
      </c>
      <c r="F77" s="19">
        <v>4139.25</v>
      </c>
      <c r="G77" s="19">
        <v>6596.13</v>
      </c>
      <c r="H77" s="19">
        <v>6109.89</v>
      </c>
      <c r="I77" s="19">
        <v>9430.34</v>
      </c>
      <c r="J77" s="19">
        <v>13639</v>
      </c>
      <c r="K77" s="19">
        <v>8225</v>
      </c>
      <c r="L77" s="19">
        <v>0</v>
      </c>
      <c r="M77" s="19">
        <v>9000</v>
      </c>
      <c r="N77" s="14">
        <f t="shared" ref="N77:N83" si="28">SUM(O77:Z77)</f>
        <v>9000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9000</v>
      </c>
      <c r="Z77" s="4">
        <v>0</v>
      </c>
      <c r="AB77" s="16" t="s">
        <v>135</v>
      </c>
    </row>
    <row r="78" spans="1:28" ht="20.100000000000001" customHeight="1" x14ac:dyDescent="0.2">
      <c r="A78" s="20"/>
      <c r="B78" s="17" t="s">
        <v>35</v>
      </c>
      <c r="C78" s="19">
        <v>7675</v>
      </c>
      <c r="D78" s="19">
        <v>13378</v>
      </c>
      <c r="E78" s="19">
        <v>11742</v>
      </c>
      <c r="F78" s="19">
        <v>11485.68</v>
      </c>
      <c r="G78" s="19">
        <v>10601.78</v>
      </c>
      <c r="H78" s="19">
        <v>14671.93</v>
      </c>
      <c r="I78" s="19">
        <v>17170.38</v>
      </c>
      <c r="J78" s="19">
        <v>19263</v>
      </c>
      <c r="K78" s="19">
        <v>17886</v>
      </c>
      <c r="L78" s="19">
        <v>19429</v>
      </c>
      <c r="M78" s="19">
        <v>16880</v>
      </c>
      <c r="N78" s="14">
        <f t="shared" si="28"/>
        <v>15028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15028</v>
      </c>
      <c r="W78" s="1">
        <v>0</v>
      </c>
      <c r="X78" s="1">
        <v>0</v>
      </c>
      <c r="Y78" s="1">
        <v>0</v>
      </c>
      <c r="Z78" s="4">
        <v>0</v>
      </c>
    </row>
    <row r="79" spans="1:28" ht="20.100000000000001" customHeight="1" x14ac:dyDescent="0.2">
      <c r="A79" s="20"/>
      <c r="B79" s="17" t="s">
        <v>125</v>
      </c>
      <c r="C79" s="19">
        <v>137</v>
      </c>
      <c r="D79" s="19">
        <v>0</v>
      </c>
      <c r="E79" s="19">
        <v>39</v>
      </c>
      <c r="F79" s="19">
        <v>35.97</v>
      </c>
      <c r="G79" s="19">
        <v>0</v>
      </c>
      <c r="H79" s="19">
        <v>0</v>
      </c>
      <c r="I79" s="19">
        <v>0</v>
      </c>
      <c r="J79" s="19"/>
      <c r="K79" s="19"/>
      <c r="L79" s="19">
        <v>0</v>
      </c>
      <c r="M79" s="19">
        <v>0</v>
      </c>
      <c r="N79" s="14">
        <f t="shared" si="28"/>
        <v>600</v>
      </c>
      <c r="O79" s="1">
        <v>600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4">
        <v>0</v>
      </c>
      <c r="AB79" s="16" t="s">
        <v>161</v>
      </c>
    </row>
    <row r="80" spans="1:28" ht="20.100000000000001" customHeight="1" x14ac:dyDescent="0.2">
      <c r="A80" s="20"/>
      <c r="B80" s="17" t="s">
        <v>115</v>
      </c>
      <c r="C80" s="19">
        <v>143</v>
      </c>
      <c r="D80" s="19">
        <v>1000</v>
      </c>
      <c r="E80" s="19">
        <v>735</v>
      </c>
      <c r="F80" s="19">
        <v>0</v>
      </c>
      <c r="G80" s="19">
        <v>129</v>
      </c>
      <c r="H80" s="19">
        <v>0</v>
      </c>
      <c r="I80" s="19">
        <v>0</v>
      </c>
      <c r="J80" s="19">
        <v>269</v>
      </c>
      <c r="K80" s="19">
        <v>60</v>
      </c>
      <c r="L80" s="19">
        <v>73</v>
      </c>
      <c r="M80" s="19">
        <v>200</v>
      </c>
      <c r="N80" s="14">
        <f t="shared" si="28"/>
        <v>400</v>
      </c>
      <c r="O80" s="1">
        <v>100</v>
      </c>
      <c r="P80" s="1">
        <v>0</v>
      </c>
      <c r="Q80" s="1">
        <v>0</v>
      </c>
      <c r="R80" s="1">
        <v>100</v>
      </c>
      <c r="S80" s="1">
        <v>0</v>
      </c>
      <c r="T80" s="1">
        <v>0</v>
      </c>
      <c r="U80" s="48">
        <v>100</v>
      </c>
      <c r="V80" s="48">
        <v>0</v>
      </c>
      <c r="W80" s="48">
        <v>100</v>
      </c>
      <c r="X80" s="48">
        <v>0</v>
      </c>
      <c r="Y80" s="48">
        <v>0</v>
      </c>
      <c r="Z80" s="4">
        <v>0</v>
      </c>
    </row>
    <row r="81" spans="1:28" ht="20.100000000000001" customHeight="1" x14ac:dyDescent="0.2">
      <c r="A81" s="20"/>
      <c r="B81" s="17" t="s">
        <v>114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119</v>
      </c>
      <c r="K81" s="19">
        <v>58</v>
      </c>
      <c r="L81" s="19">
        <v>556</v>
      </c>
      <c r="M81" s="19">
        <v>500</v>
      </c>
      <c r="N81" s="14">
        <f t="shared" si="28"/>
        <v>500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250</v>
      </c>
      <c r="V81" s="1">
        <v>0</v>
      </c>
      <c r="W81" s="1">
        <v>0</v>
      </c>
      <c r="X81" s="1">
        <v>250</v>
      </c>
      <c r="Y81" s="1">
        <v>0</v>
      </c>
      <c r="Z81" s="4">
        <v>0</v>
      </c>
      <c r="AB81" s="16" t="s">
        <v>147</v>
      </c>
    </row>
    <row r="82" spans="1:28" ht="20.100000000000001" customHeight="1" x14ac:dyDescent="0.2">
      <c r="A82" s="20"/>
      <c r="B82" s="17" t="s">
        <v>108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7317</v>
      </c>
      <c r="K82" s="19"/>
      <c r="L82" s="19">
        <v>3992</v>
      </c>
      <c r="M82" s="19">
        <v>8000</v>
      </c>
      <c r="N82" s="14">
        <f t="shared" si="28"/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4">
        <v>0</v>
      </c>
    </row>
    <row r="83" spans="1:28" ht="20.100000000000001" customHeight="1" x14ac:dyDescent="0.2">
      <c r="A83" s="20"/>
      <c r="B83" s="17" t="s">
        <v>80</v>
      </c>
      <c r="C83" s="18">
        <v>0</v>
      </c>
      <c r="D83" s="18">
        <v>2350</v>
      </c>
      <c r="E83" s="19">
        <v>0</v>
      </c>
      <c r="F83" s="19">
        <v>123.55</v>
      </c>
      <c r="G83" s="19">
        <v>0</v>
      </c>
      <c r="H83" s="19">
        <v>0</v>
      </c>
      <c r="I83" s="19">
        <v>0</v>
      </c>
      <c r="J83" s="19">
        <v>5701</v>
      </c>
      <c r="K83" s="19">
        <v>4706</v>
      </c>
      <c r="L83" s="19">
        <v>1659</v>
      </c>
      <c r="M83" s="19">
        <v>0</v>
      </c>
      <c r="N83" s="22">
        <f t="shared" si="28"/>
        <v>4280</v>
      </c>
      <c r="O83" s="5">
        <v>0</v>
      </c>
      <c r="P83" s="5">
        <v>0</v>
      </c>
      <c r="Q83" s="5">
        <v>1000</v>
      </c>
      <c r="R83" s="5">
        <v>0</v>
      </c>
      <c r="S83" s="5">
        <v>3280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6">
        <v>0</v>
      </c>
      <c r="AB83" s="16" t="s">
        <v>170</v>
      </c>
    </row>
    <row r="84" spans="1:28" ht="20.100000000000001" customHeight="1" x14ac:dyDescent="0.2">
      <c r="A84" s="32" t="s">
        <v>62</v>
      </c>
      <c r="B84" s="33"/>
      <c r="C84" s="14">
        <f t="shared" ref="C84:K84" si="29">SUM(C77:C83)</f>
        <v>11231</v>
      </c>
      <c r="D84" s="14">
        <f t="shared" si="29"/>
        <v>22228</v>
      </c>
      <c r="E84" s="40">
        <f t="shared" si="29"/>
        <v>18782</v>
      </c>
      <c r="F84" s="40">
        <f t="shared" si="29"/>
        <v>15784.449999999999</v>
      </c>
      <c r="G84" s="40">
        <f t="shared" si="29"/>
        <v>17326.91</v>
      </c>
      <c r="H84" s="40">
        <f t="shared" si="29"/>
        <v>20781.82</v>
      </c>
      <c r="I84" s="40">
        <f t="shared" si="29"/>
        <v>26600.720000000001</v>
      </c>
      <c r="J84" s="40">
        <f t="shared" si="29"/>
        <v>46308</v>
      </c>
      <c r="K84" s="40">
        <f t="shared" si="29"/>
        <v>30935</v>
      </c>
      <c r="L84" s="40">
        <f t="shared" ref="L84:M84" si="30">SUM(L77:L83)</f>
        <v>25709</v>
      </c>
      <c r="M84" s="40">
        <f t="shared" si="30"/>
        <v>34580</v>
      </c>
      <c r="N84" s="14">
        <f>SUM(N77:N83)</f>
        <v>29808</v>
      </c>
      <c r="O84" s="7">
        <f>SUM(O77:O83)</f>
        <v>700</v>
      </c>
      <c r="P84" s="7">
        <f>SUM(P77:P83)</f>
        <v>0</v>
      </c>
      <c r="Q84" s="7">
        <f t="shared" ref="Q84:Y84" si="31">SUM(Q77:Q83)</f>
        <v>1000</v>
      </c>
      <c r="R84" s="7">
        <f t="shared" si="31"/>
        <v>100</v>
      </c>
      <c r="S84" s="7">
        <f t="shared" si="31"/>
        <v>3280</v>
      </c>
      <c r="T84" s="7">
        <f t="shared" si="31"/>
        <v>0</v>
      </c>
      <c r="U84" s="7">
        <f t="shared" si="31"/>
        <v>350</v>
      </c>
      <c r="V84" s="7">
        <f t="shared" si="31"/>
        <v>15028</v>
      </c>
      <c r="W84" s="7">
        <f t="shared" si="31"/>
        <v>100</v>
      </c>
      <c r="X84" s="7">
        <f t="shared" si="31"/>
        <v>250</v>
      </c>
      <c r="Y84" s="7">
        <f t="shared" si="31"/>
        <v>9000</v>
      </c>
      <c r="Z84" s="8">
        <f>SUM(Z77:Z83)</f>
        <v>0</v>
      </c>
      <c r="AA84" s="41">
        <f>SUM(O84:Z84)</f>
        <v>29808</v>
      </c>
    </row>
    <row r="85" spans="1:28" ht="20.100000000000001" customHeight="1" x14ac:dyDescent="0.25">
      <c r="A85" s="20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3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"/>
    </row>
    <row r="86" spans="1:28" ht="20.100000000000001" customHeight="1" x14ac:dyDescent="0.25">
      <c r="A86" s="32" t="s">
        <v>63</v>
      </c>
      <c r="B86" s="33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3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4"/>
    </row>
    <row r="87" spans="1:28" ht="20.100000000000001" customHeight="1" x14ac:dyDescent="0.2">
      <c r="A87" s="20"/>
      <c r="B87" s="17" t="s">
        <v>138</v>
      </c>
      <c r="C87" s="19">
        <v>104</v>
      </c>
      <c r="D87" s="19">
        <v>100</v>
      </c>
      <c r="E87" s="19">
        <v>87</v>
      </c>
      <c r="F87" s="19">
        <v>43.25</v>
      </c>
      <c r="G87" s="19">
        <v>42.83</v>
      </c>
      <c r="H87" s="19">
        <v>41.78</v>
      </c>
      <c r="I87" s="19">
        <v>49.3</v>
      </c>
      <c r="J87" s="19">
        <v>279</v>
      </c>
      <c r="K87" s="19">
        <v>674</v>
      </c>
      <c r="L87" s="19">
        <v>131</v>
      </c>
      <c r="M87" s="19">
        <v>851</v>
      </c>
      <c r="N87" s="14">
        <f>SUM(O87:Z87)</f>
        <v>870</v>
      </c>
      <c r="O87" s="1">
        <v>0</v>
      </c>
      <c r="P87" s="1">
        <v>150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220</v>
      </c>
      <c r="Z87" s="4">
        <v>500</v>
      </c>
      <c r="AB87" s="16" t="s">
        <v>140</v>
      </c>
    </row>
    <row r="88" spans="1:28" ht="20.100000000000001" customHeight="1" x14ac:dyDescent="0.2">
      <c r="A88" s="20"/>
      <c r="B88" s="17" t="s">
        <v>96</v>
      </c>
      <c r="C88" s="19">
        <v>0</v>
      </c>
      <c r="D88" s="19">
        <v>0</v>
      </c>
      <c r="E88" s="19">
        <v>225</v>
      </c>
      <c r="F88" s="19">
        <v>175</v>
      </c>
      <c r="G88" s="19">
        <v>200</v>
      </c>
      <c r="H88" s="19">
        <v>700</v>
      </c>
      <c r="I88" s="19">
        <v>994.14</v>
      </c>
      <c r="J88" s="19">
        <v>150</v>
      </c>
      <c r="K88" s="19">
        <v>100</v>
      </c>
      <c r="L88" s="19">
        <v>100</v>
      </c>
      <c r="M88" s="19">
        <v>300</v>
      </c>
      <c r="N88" s="14">
        <f>SUM(O88:Z88)</f>
        <v>400</v>
      </c>
      <c r="O88" s="1">
        <v>50</v>
      </c>
      <c r="P88" s="1">
        <v>50</v>
      </c>
      <c r="Q88" s="1">
        <v>0</v>
      </c>
      <c r="R88" s="1">
        <v>50</v>
      </c>
      <c r="S88" s="1">
        <v>0</v>
      </c>
      <c r="T88" s="1">
        <v>50</v>
      </c>
      <c r="U88" s="1">
        <v>50</v>
      </c>
      <c r="V88" s="1">
        <v>0</v>
      </c>
      <c r="W88" s="1">
        <v>50</v>
      </c>
      <c r="X88" s="1">
        <v>50</v>
      </c>
      <c r="Y88" s="1">
        <v>50</v>
      </c>
      <c r="Z88" s="4">
        <v>0</v>
      </c>
      <c r="AB88" s="16" t="s">
        <v>144</v>
      </c>
    </row>
    <row r="89" spans="1:28" ht="20.100000000000001" customHeight="1" x14ac:dyDescent="0.2">
      <c r="A89" s="20"/>
      <c r="B89" s="17" t="s">
        <v>105</v>
      </c>
      <c r="C89" s="18">
        <v>0</v>
      </c>
      <c r="D89" s="18">
        <v>50</v>
      </c>
      <c r="E89" s="18">
        <v>259</v>
      </c>
      <c r="F89" s="18">
        <v>288.61</v>
      </c>
      <c r="G89" s="18">
        <v>799.37</v>
      </c>
      <c r="H89" s="18">
        <v>2562.06</v>
      </c>
      <c r="I89" s="18">
        <v>1062.32</v>
      </c>
      <c r="J89" s="18">
        <v>143</v>
      </c>
      <c r="K89" s="18">
        <v>75</v>
      </c>
      <c r="L89" s="18">
        <v>125</v>
      </c>
      <c r="M89" s="18">
        <v>200</v>
      </c>
      <c r="N89" s="22">
        <f>SUM(O89:Z89)</f>
        <v>300</v>
      </c>
      <c r="O89" s="5">
        <v>25</v>
      </c>
      <c r="P89" s="5">
        <v>25</v>
      </c>
      <c r="Q89" s="5">
        <v>25</v>
      </c>
      <c r="R89" s="5">
        <v>25</v>
      </c>
      <c r="S89" s="5">
        <v>25</v>
      </c>
      <c r="T89" s="5">
        <v>25</v>
      </c>
      <c r="U89" s="5">
        <v>25</v>
      </c>
      <c r="V89" s="5">
        <v>25</v>
      </c>
      <c r="W89" s="5">
        <v>25</v>
      </c>
      <c r="X89" s="5">
        <v>25</v>
      </c>
      <c r="Y89" s="5">
        <v>25</v>
      </c>
      <c r="Z89" s="6">
        <v>25</v>
      </c>
      <c r="AB89" s="16" t="s">
        <v>137</v>
      </c>
    </row>
    <row r="90" spans="1:28" ht="20.100000000000001" customHeight="1" x14ac:dyDescent="0.2">
      <c r="A90" s="32" t="s">
        <v>64</v>
      </c>
      <c r="B90" s="33"/>
      <c r="C90" s="14">
        <f t="shared" ref="C90:K90" si="32">SUM(C87:C89)</f>
        <v>104</v>
      </c>
      <c r="D90" s="14">
        <f t="shared" si="32"/>
        <v>150</v>
      </c>
      <c r="E90" s="14">
        <f t="shared" si="32"/>
        <v>571</v>
      </c>
      <c r="F90" s="14">
        <f t="shared" si="32"/>
        <v>506.86</v>
      </c>
      <c r="G90" s="14">
        <f t="shared" si="32"/>
        <v>1042.2</v>
      </c>
      <c r="H90" s="14">
        <f t="shared" si="32"/>
        <v>3303.84</v>
      </c>
      <c r="I90" s="14">
        <f t="shared" si="32"/>
        <v>2105.7600000000002</v>
      </c>
      <c r="J90" s="14">
        <f t="shared" si="32"/>
        <v>572</v>
      </c>
      <c r="K90" s="14">
        <f t="shared" si="32"/>
        <v>849</v>
      </c>
      <c r="L90" s="14">
        <f t="shared" ref="L90:M90" si="33">SUM(L87:L89)</f>
        <v>356</v>
      </c>
      <c r="M90" s="14">
        <f t="shared" si="33"/>
        <v>1351</v>
      </c>
      <c r="N90" s="14">
        <f>SUM(N87:N89)</f>
        <v>1570</v>
      </c>
      <c r="O90" s="7">
        <f>SUM(O87:O89)</f>
        <v>75</v>
      </c>
      <c r="P90" s="7">
        <f>SUM(P87:P89)</f>
        <v>225</v>
      </c>
      <c r="Q90" s="7">
        <f t="shared" ref="Q90:Y90" si="34">SUM(Q87:Q89)</f>
        <v>25</v>
      </c>
      <c r="R90" s="7">
        <f t="shared" si="34"/>
        <v>75</v>
      </c>
      <c r="S90" s="7">
        <f t="shared" si="34"/>
        <v>25</v>
      </c>
      <c r="T90" s="7">
        <f t="shared" si="34"/>
        <v>75</v>
      </c>
      <c r="U90" s="7">
        <f t="shared" si="34"/>
        <v>75</v>
      </c>
      <c r="V90" s="7">
        <f t="shared" si="34"/>
        <v>25</v>
      </c>
      <c r="W90" s="7">
        <f t="shared" si="34"/>
        <v>75</v>
      </c>
      <c r="X90" s="7">
        <f t="shared" si="34"/>
        <v>75</v>
      </c>
      <c r="Y90" s="7">
        <f t="shared" si="34"/>
        <v>295</v>
      </c>
      <c r="Z90" s="8">
        <f>SUM(Z87:Z89)</f>
        <v>525</v>
      </c>
      <c r="AA90" s="41">
        <f>SUM(O90:Z90)</f>
        <v>1570</v>
      </c>
    </row>
    <row r="91" spans="1:28" ht="20.100000000000001" customHeight="1" x14ac:dyDescent="0.25">
      <c r="A91" s="20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3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"/>
    </row>
    <row r="92" spans="1:28" ht="20.100000000000001" customHeight="1" x14ac:dyDescent="0.25">
      <c r="A92" s="32" t="s">
        <v>65</v>
      </c>
      <c r="B92" s="33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3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"/>
    </row>
    <row r="93" spans="1:28" ht="20.100000000000001" customHeight="1" x14ac:dyDescent="0.2">
      <c r="A93" s="20"/>
      <c r="B93" s="17" t="s">
        <v>112</v>
      </c>
      <c r="C93" s="19">
        <v>1450</v>
      </c>
      <c r="D93" s="19">
        <v>1450</v>
      </c>
      <c r="E93" s="19">
        <v>1951</v>
      </c>
      <c r="F93" s="19">
        <v>762</v>
      </c>
      <c r="G93" s="19">
        <v>778</v>
      </c>
      <c r="H93" s="19">
        <v>1391</v>
      </c>
      <c r="I93" s="19">
        <v>1391</v>
      </c>
      <c r="J93" s="19">
        <v>1681</v>
      </c>
      <c r="K93" s="19">
        <v>1715</v>
      </c>
      <c r="L93" s="19">
        <v>1766</v>
      </c>
      <c r="M93" s="19">
        <v>1766</v>
      </c>
      <c r="N93" s="14">
        <f>SUM(O93:Z93)</f>
        <v>1766</v>
      </c>
      <c r="O93" s="1">
        <v>0</v>
      </c>
      <c r="P93" s="1">
        <v>1766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4">
        <v>0</v>
      </c>
    </row>
    <row r="94" spans="1:28" ht="20.100000000000001" customHeight="1" x14ac:dyDescent="0.2">
      <c r="A94" s="20"/>
      <c r="B94" s="17" t="s">
        <v>124</v>
      </c>
      <c r="C94" s="19">
        <v>0</v>
      </c>
      <c r="D94" s="19">
        <v>0</v>
      </c>
      <c r="E94" s="19">
        <v>0</v>
      </c>
      <c r="F94" s="19">
        <v>1391</v>
      </c>
      <c r="G94" s="19">
        <v>1410</v>
      </c>
      <c r="H94" s="19">
        <v>500</v>
      </c>
      <c r="I94" s="19">
        <v>500</v>
      </c>
      <c r="J94" s="19">
        <v>1886</v>
      </c>
      <c r="K94" s="19">
        <v>1742</v>
      </c>
      <c r="L94" s="19">
        <v>1758</v>
      </c>
      <c r="M94" s="19">
        <v>1758</v>
      </c>
      <c r="N94" s="22">
        <f>SUM(O94:Z94)</f>
        <v>1758</v>
      </c>
      <c r="O94" s="5">
        <v>0</v>
      </c>
      <c r="P94" s="5">
        <v>1758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6">
        <v>0</v>
      </c>
    </row>
    <row r="95" spans="1:28" ht="20.100000000000001" customHeight="1" x14ac:dyDescent="0.2">
      <c r="A95" s="32" t="s">
        <v>66</v>
      </c>
      <c r="B95" s="33"/>
      <c r="C95" s="40">
        <f t="shared" ref="C95:K95" si="35">SUM(C93:C94)</f>
        <v>1450</v>
      </c>
      <c r="D95" s="40">
        <f t="shared" si="35"/>
        <v>1450</v>
      </c>
      <c r="E95" s="40">
        <f t="shared" si="35"/>
        <v>1951</v>
      </c>
      <c r="F95" s="40">
        <f t="shared" si="35"/>
        <v>2153</v>
      </c>
      <c r="G95" s="40">
        <f t="shared" si="35"/>
        <v>2188</v>
      </c>
      <c r="H95" s="40">
        <f t="shared" si="35"/>
        <v>1891</v>
      </c>
      <c r="I95" s="40">
        <f t="shared" si="35"/>
        <v>1891</v>
      </c>
      <c r="J95" s="40">
        <f t="shared" si="35"/>
        <v>3567</v>
      </c>
      <c r="K95" s="40">
        <f t="shared" si="35"/>
        <v>3457</v>
      </c>
      <c r="L95" s="40">
        <f t="shared" ref="L95:M95" si="36">SUM(L93:L94)</f>
        <v>3524</v>
      </c>
      <c r="M95" s="40">
        <f t="shared" si="36"/>
        <v>3524</v>
      </c>
      <c r="N95" s="14">
        <f>SUM(N93:N94)</f>
        <v>3524</v>
      </c>
      <c r="O95" s="7">
        <f>SUM(O93:O94)</f>
        <v>0</v>
      </c>
      <c r="P95" s="7">
        <f>SUM(P93:P94)</f>
        <v>3524</v>
      </c>
      <c r="Q95" s="7">
        <f t="shared" ref="Q95:Y95" si="37">SUM(Q93:Q94)</f>
        <v>0</v>
      </c>
      <c r="R95" s="7">
        <f t="shared" si="37"/>
        <v>0</v>
      </c>
      <c r="S95" s="7">
        <f t="shared" si="37"/>
        <v>0</v>
      </c>
      <c r="T95" s="7">
        <f t="shared" si="37"/>
        <v>0</v>
      </c>
      <c r="U95" s="7">
        <f t="shared" si="37"/>
        <v>0</v>
      </c>
      <c r="V95" s="7">
        <f t="shared" si="37"/>
        <v>0</v>
      </c>
      <c r="W95" s="7">
        <f t="shared" si="37"/>
        <v>0</v>
      </c>
      <c r="X95" s="7">
        <f t="shared" si="37"/>
        <v>0</v>
      </c>
      <c r="Y95" s="7">
        <f t="shared" si="37"/>
        <v>0</v>
      </c>
      <c r="Z95" s="8">
        <f>SUM(Z93:Z94)</f>
        <v>0</v>
      </c>
      <c r="AA95" s="41">
        <f>SUM(O95:Z95)</f>
        <v>3524</v>
      </c>
    </row>
    <row r="96" spans="1:28" ht="20.100000000000001" customHeight="1" x14ac:dyDescent="0.25">
      <c r="A96" s="20"/>
      <c r="B96" s="17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3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4"/>
    </row>
    <row r="97" spans="1:28" ht="20.100000000000001" customHeight="1" x14ac:dyDescent="0.25">
      <c r="A97" s="32" t="s">
        <v>57</v>
      </c>
      <c r="B97" s="33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3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4"/>
    </row>
    <row r="98" spans="1:28" ht="20.100000000000001" customHeight="1" x14ac:dyDescent="0.25">
      <c r="A98" s="32" t="s">
        <v>36</v>
      </c>
      <c r="B98" s="33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3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/>
    </row>
    <row r="99" spans="1:28" ht="20.100000000000001" customHeight="1" x14ac:dyDescent="0.2">
      <c r="A99" s="20"/>
      <c r="B99" s="17" t="s">
        <v>37</v>
      </c>
      <c r="C99" s="19">
        <v>246</v>
      </c>
      <c r="D99" s="19">
        <v>250</v>
      </c>
      <c r="E99" s="19">
        <v>591</v>
      </c>
      <c r="F99" s="19">
        <v>224.96</v>
      </c>
      <c r="G99" s="19">
        <v>154.93</v>
      </c>
      <c r="H99" s="19">
        <v>230.01</v>
      </c>
      <c r="I99" s="19">
        <v>327.19</v>
      </c>
      <c r="J99" s="19">
        <v>236</v>
      </c>
      <c r="K99" s="19">
        <v>104</v>
      </c>
      <c r="L99" s="19">
        <v>0</v>
      </c>
      <c r="M99" s="19">
        <v>500</v>
      </c>
      <c r="N99" s="14">
        <f>SUM(O99:Z99)</f>
        <v>500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500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4">
        <v>0</v>
      </c>
      <c r="AB99" s="16" t="s">
        <v>156</v>
      </c>
    </row>
    <row r="100" spans="1:28" ht="20.100000000000001" customHeight="1" x14ac:dyDescent="0.2">
      <c r="A100" s="20"/>
      <c r="B100" s="17" t="s">
        <v>38</v>
      </c>
      <c r="C100" s="19">
        <v>1566</v>
      </c>
      <c r="D100" s="19">
        <v>2000</v>
      </c>
      <c r="E100" s="19">
        <v>3114</v>
      </c>
      <c r="F100" s="19">
        <v>2256.96</v>
      </c>
      <c r="G100" s="19">
        <v>1885.9</v>
      </c>
      <c r="H100" s="19">
        <v>1868.97</v>
      </c>
      <c r="I100" s="19">
        <v>1202.25</v>
      </c>
      <c r="J100" s="19">
        <v>1821</v>
      </c>
      <c r="K100" s="19">
        <v>900</v>
      </c>
      <c r="L100" s="19">
        <v>0</v>
      </c>
      <c r="M100" s="19">
        <v>1300</v>
      </c>
      <c r="N100" s="14">
        <f>SUM(O100:Z100)</f>
        <v>2600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2600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4">
        <v>0</v>
      </c>
    </row>
    <row r="101" spans="1:28" ht="20.100000000000001" customHeight="1" x14ac:dyDescent="0.2">
      <c r="A101" s="20"/>
      <c r="B101" s="17" t="s">
        <v>39</v>
      </c>
      <c r="C101" s="19">
        <v>1390</v>
      </c>
      <c r="D101" s="19">
        <v>1350</v>
      </c>
      <c r="E101" s="19">
        <v>2175</v>
      </c>
      <c r="F101" s="19">
        <v>775</v>
      </c>
      <c r="G101" s="19">
        <v>1395</v>
      </c>
      <c r="H101" s="19">
        <v>1690</v>
      </c>
      <c r="I101" s="19">
        <v>850</v>
      </c>
      <c r="J101" s="19">
        <v>1390</v>
      </c>
      <c r="K101" s="19">
        <v>695</v>
      </c>
      <c r="L101" s="19">
        <v>0</v>
      </c>
      <c r="M101" s="19">
        <v>1390</v>
      </c>
      <c r="N101" s="14">
        <f>SUM(O101:Z101)</f>
        <v>1650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1650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4">
        <v>0</v>
      </c>
    </row>
    <row r="102" spans="1:28" ht="20.100000000000001" customHeight="1" x14ac:dyDescent="0.2">
      <c r="A102" s="20"/>
      <c r="B102" s="17" t="s">
        <v>89</v>
      </c>
      <c r="C102" s="19">
        <v>869</v>
      </c>
      <c r="D102" s="19">
        <v>900</v>
      </c>
      <c r="E102" s="19">
        <v>1281</v>
      </c>
      <c r="F102" s="19">
        <v>400</v>
      </c>
      <c r="G102" s="19">
        <v>618.70000000000005</v>
      </c>
      <c r="H102" s="19">
        <v>173.27</v>
      </c>
      <c r="I102" s="19">
        <v>760.1</v>
      </c>
      <c r="J102" s="19">
        <v>993</v>
      </c>
      <c r="K102" s="19">
        <v>590</v>
      </c>
      <c r="L102" s="19">
        <v>0</v>
      </c>
      <c r="M102" s="19">
        <v>1375</v>
      </c>
      <c r="N102" s="22">
        <f>SUM(O102:Z102)</f>
        <v>1300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1300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6">
        <v>0</v>
      </c>
    </row>
    <row r="103" spans="1:28" ht="20.100000000000001" customHeight="1" x14ac:dyDescent="0.2">
      <c r="A103" s="32" t="s">
        <v>78</v>
      </c>
      <c r="B103" s="33"/>
      <c r="C103" s="40">
        <f t="shared" ref="C103:K103" si="38">SUM(C98:C102)</f>
        <v>4071</v>
      </c>
      <c r="D103" s="40">
        <f t="shared" si="38"/>
        <v>4500</v>
      </c>
      <c r="E103" s="40">
        <f t="shared" si="38"/>
        <v>7161</v>
      </c>
      <c r="F103" s="40">
        <f t="shared" si="38"/>
        <v>3656.92</v>
      </c>
      <c r="G103" s="40">
        <f t="shared" si="38"/>
        <v>4054.5299999999997</v>
      </c>
      <c r="H103" s="40">
        <f t="shared" si="38"/>
        <v>3962.25</v>
      </c>
      <c r="I103" s="40">
        <f t="shared" si="38"/>
        <v>3139.54</v>
      </c>
      <c r="J103" s="40">
        <f t="shared" si="38"/>
        <v>4440</v>
      </c>
      <c r="K103" s="40">
        <f t="shared" si="38"/>
        <v>2289</v>
      </c>
      <c r="L103" s="40">
        <f t="shared" ref="L103:M103" si="39">SUM(L98:L102)</f>
        <v>0</v>
      </c>
      <c r="M103" s="40">
        <f t="shared" si="39"/>
        <v>4565</v>
      </c>
      <c r="N103" s="14">
        <f>SUM(N99:N102)</f>
        <v>6050</v>
      </c>
      <c r="O103" s="7">
        <f>SUM(O98:O102)</f>
        <v>0</v>
      </c>
      <c r="P103" s="7">
        <f>SUM(P98:P102)</f>
        <v>0</v>
      </c>
      <c r="Q103" s="7">
        <f t="shared" ref="Q103:Y103" si="40">SUM(Q98:Q102)</f>
        <v>0</v>
      </c>
      <c r="R103" s="7">
        <f t="shared" si="40"/>
        <v>0</v>
      </c>
      <c r="S103" s="7">
        <f t="shared" si="40"/>
        <v>0</v>
      </c>
      <c r="T103" s="7">
        <f t="shared" si="40"/>
        <v>6050</v>
      </c>
      <c r="U103" s="7">
        <f t="shared" si="40"/>
        <v>0</v>
      </c>
      <c r="V103" s="7">
        <f t="shared" si="40"/>
        <v>0</v>
      </c>
      <c r="W103" s="7">
        <f t="shared" si="40"/>
        <v>0</v>
      </c>
      <c r="X103" s="7">
        <f t="shared" si="40"/>
        <v>0</v>
      </c>
      <c r="Y103" s="7">
        <f t="shared" si="40"/>
        <v>0</v>
      </c>
      <c r="Z103" s="8">
        <f>SUM(Z98:Z102)</f>
        <v>0</v>
      </c>
      <c r="AA103" s="41">
        <f>SUM(O103:Z103)</f>
        <v>6050</v>
      </c>
    </row>
    <row r="104" spans="1:28" ht="20.100000000000001" customHeight="1" x14ac:dyDescent="0.25">
      <c r="A104" s="20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3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4"/>
    </row>
    <row r="105" spans="1:28" ht="20.100000000000001" customHeight="1" x14ac:dyDescent="0.25">
      <c r="A105" s="32" t="s">
        <v>103</v>
      </c>
      <c r="B105" s="33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/>
    </row>
    <row r="106" spans="1:28" ht="20.100000000000001" customHeight="1" x14ac:dyDescent="0.2">
      <c r="A106" s="20"/>
      <c r="B106" s="17" t="s">
        <v>40</v>
      </c>
      <c r="C106" s="19">
        <v>0</v>
      </c>
      <c r="D106" s="19">
        <v>0</v>
      </c>
      <c r="E106" s="19">
        <v>0</v>
      </c>
      <c r="F106" s="19">
        <v>53</v>
      </c>
      <c r="G106" s="19">
        <v>122.78</v>
      </c>
      <c r="H106" s="19">
        <v>0</v>
      </c>
      <c r="I106" s="19">
        <v>118.54</v>
      </c>
      <c r="J106" s="19">
        <v>271</v>
      </c>
      <c r="K106" s="19">
        <v>321</v>
      </c>
      <c r="L106" s="19">
        <v>0</v>
      </c>
      <c r="M106" s="19">
        <v>150</v>
      </c>
      <c r="N106" s="14">
        <f>SUM(O106:Z106)</f>
        <v>200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200</v>
      </c>
      <c r="Y106" s="1">
        <v>0</v>
      </c>
      <c r="Z106" s="4">
        <v>0</v>
      </c>
      <c r="AB106" s="16" t="s">
        <v>154</v>
      </c>
    </row>
    <row r="107" spans="1:28" ht="20.100000000000001" customHeight="1" x14ac:dyDescent="0.2">
      <c r="A107" s="20"/>
      <c r="B107" s="17" t="s">
        <v>41</v>
      </c>
      <c r="C107" s="19">
        <v>0</v>
      </c>
      <c r="D107" s="19">
        <v>0</v>
      </c>
      <c r="E107" s="19">
        <v>0</v>
      </c>
      <c r="F107" s="19">
        <v>795.13</v>
      </c>
      <c r="G107" s="19">
        <v>717.93</v>
      </c>
      <c r="H107" s="19">
        <v>0</v>
      </c>
      <c r="I107" s="19">
        <v>796.58</v>
      </c>
      <c r="J107" s="19">
        <v>1579</v>
      </c>
      <c r="K107" s="19">
        <v>1521</v>
      </c>
      <c r="L107" s="19">
        <v>0</v>
      </c>
      <c r="M107" s="19">
        <v>995</v>
      </c>
      <c r="N107" s="14">
        <f>SUM(O107:Z107)</f>
        <v>750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750</v>
      </c>
      <c r="Y107" s="1">
        <v>0</v>
      </c>
      <c r="Z107" s="4">
        <v>0</v>
      </c>
    </row>
    <row r="108" spans="1:28" ht="20.100000000000001" customHeight="1" x14ac:dyDescent="0.2">
      <c r="A108" s="20"/>
      <c r="B108" s="17" t="s">
        <v>90</v>
      </c>
      <c r="C108" s="19">
        <v>0</v>
      </c>
      <c r="D108" s="19">
        <v>0</v>
      </c>
      <c r="E108" s="19">
        <v>0</v>
      </c>
      <c r="F108" s="19">
        <v>333.9</v>
      </c>
      <c r="G108" s="19">
        <v>311</v>
      </c>
      <c r="H108" s="19">
        <v>326.7</v>
      </c>
      <c r="I108" s="19">
        <v>247.3</v>
      </c>
      <c r="J108" s="19">
        <v>505</v>
      </c>
      <c r="K108" s="19">
        <v>556</v>
      </c>
      <c r="L108" s="19">
        <v>0</v>
      </c>
      <c r="M108" s="19">
        <v>350</v>
      </c>
      <c r="N108" s="22">
        <f>SUM(O108:Z108)</f>
        <v>556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556</v>
      </c>
      <c r="Y108" s="5">
        <v>0</v>
      </c>
      <c r="Z108" s="6">
        <v>0</v>
      </c>
    </row>
    <row r="109" spans="1:28" ht="20.100000000000001" customHeight="1" x14ac:dyDescent="0.2">
      <c r="A109" s="32" t="s">
        <v>104</v>
      </c>
      <c r="B109" s="33"/>
      <c r="C109" s="40">
        <f t="shared" ref="C109:K109" si="41">SUM(C106:C108)</f>
        <v>0</v>
      </c>
      <c r="D109" s="40">
        <f t="shared" si="41"/>
        <v>0</v>
      </c>
      <c r="E109" s="40">
        <f t="shared" si="41"/>
        <v>0</v>
      </c>
      <c r="F109" s="40">
        <f t="shared" si="41"/>
        <v>1182.03</v>
      </c>
      <c r="G109" s="40">
        <f t="shared" si="41"/>
        <v>1151.71</v>
      </c>
      <c r="H109" s="40">
        <f t="shared" si="41"/>
        <v>326.7</v>
      </c>
      <c r="I109" s="40">
        <f t="shared" si="41"/>
        <v>1162.42</v>
      </c>
      <c r="J109" s="40">
        <f t="shared" si="41"/>
        <v>2355</v>
      </c>
      <c r="K109" s="40">
        <f t="shared" si="41"/>
        <v>2398</v>
      </c>
      <c r="L109" s="40">
        <f t="shared" ref="L109:M109" si="42">SUM(L106:L108)</f>
        <v>0</v>
      </c>
      <c r="M109" s="40">
        <f t="shared" si="42"/>
        <v>1495</v>
      </c>
      <c r="N109" s="14">
        <f>SUM(N106:N108)</f>
        <v>1506</v>
      </c>
      <c r="O109" s="7">
        <f>SUM(O106:O108)</f>
        <v>0</v>
      </c>
      <c r="P109" s="7">
        <f>SUM(P106:P108)</f>
        <v>0</v>
      </c>
      <c r="Q109" s="7">
        <f t="shared" ref="Q109:Y109" si="43">SUM(Q106:Q108)</f>
        <v>0</v>
      </c>
      <c r="R109" s="7">
        <f t="shared" si="43"/>
        <v>0</v>
      </c>
      <c r="S109" s="7">
        <f t="shared" si="43"/>
        <v>0</v>
      </c>
      <c r="T109" s="7">
        <f t="shared" si="43"/>
        <v>0</v>
      </c>
      <c r="U109" s="7">
        <f t="shared" si="43"/>
        <v>0</v>
      </c>
      <c r="V109" s="7">
        <f t="shared" si="43"/>
        <v>0</v>
      </c>
      <c r="W109" s="7">
        <f t="shared" si="43"/>
        <v>0</v>
      </c>
      <c r="X109" s="7">
        <f t="shared" si="43"/>
        <v>1506</v>
      </c>
      <c r="Y109" s="7">
        <f t="shared" si="43"/>
        <v>0</v>
      </c>
      <c r="Z109" s="8">
        <f>SUM(Z106:Z108)</f>
        <v>0</v>
      </c>
      <c r="AA109" s="41">
        <f>SUM(O109:Z109)</f>
        <v>1506</v>
      </c>
    </row>
    <row r="110" spans="1:28" ht="20.100000000000001" customHeight="1" x14ac:dyDescent="0.25">
      <c r="A110" s="20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3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4"/>
    </row>
    <row r="111" spans="1:28" ht="20.100000000000001" customHeight="1" x14ac:dyDescent="0.25">
      <c r="A111" s="32" t="s">
        <v>42</v>
      </c>
      <c r="B111" s="33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3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4"/>
    </row>
    <row r="112" spans="1:28" ht="20.100000000000001" customHeight="1" x14ac:dyDescent="0.2">
      <c r="A112" s="20"/>
      <c r="B112" s="17" t="s">
        <v>43</v>
      </c>
      <c r="C112" s="19">
        <v>2</v>
      </c>
      <c r="D112" s="19">
        <v>300</v>
      </c>
      <c r="E112" s="19">
        <v>218</v>
      </c>
      <c r="F112" s="19">
        <v>88.92</v>
      </c>
      <c r="G112" s="19">
        <v>70</v>
      </c>
      <c r="H112" s="19">
        <v>0</v>
      </c>
      <c r="I112" s="19">
        <v>44.21</v>
      </c>
      <c r="J112" s="19">
        <v>42</v>
      </c>
      <c r="K112" s="19">
        <v>76</v>
      </c>
      <c r="L112" s="19">
        <v>0</v>
      </c>
      <c r="M112" s="19">
        <v>0</v>
      </c>
      <c r="N112" s="14">
        <f>SUM(O112:Z112)</f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4">
        <v>0</v>
      </c>
    </row>
    <row r="113" spans="1:28" ht="20.100000000000001" customHeight="1" x14ac:dyDescent="0.2">
      <c r="A113" s="20"/>
      <c r="B113" s="17" t="s">
        <v>44</v>
      </c>
      <c r="C113" s="19">
        <v>235</v>
      </c>
      <c r="D113" s="19">
        <v>600</v>
      </c>
      <c r="E113" s="19">
        <v>921</v>
      </c>
      <c r="F113" s="19">
        <v>1053.9100000000001</v>
      </c>
      <c r="G113" s="19">
        <v>1620.96</v>
      </c>
      <c r="H113" s="19">
        <v>1838.53</v>
      </c>
      <c r="I113" s="19">
        <v>894.29</v>
      </c>
      <c r="J113" s="19">
        <v>1689</v>
      </c>
      <c r="K113" s="19">
        <v>2003</v>
      </c>
      <c r="L113" s="19">
        <v>0</v>
      </c>
      <c r="M113" s="19">
        <v>0</v>
      </c>
      <c r="N113" s="14">
        <f>SUM(O113:Z113)</f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4">
        <v>0</v>
      </c>
    </row>
    <row r="114" spans="1:28" ht="20.100000000000001" customHeight="1" x14ac:dyDescent="0.2">
      <c r="A114" s="20"/>
      <c r="B114" s="17" t="s">
        <v>45</v>
      </c>
      <c r="C114" s="19">
        <v>350</v>
      </c>
      <c r="D114" s="19">
        <v>650</v>
      </c>
      <c r="E114" s="19">
        <v>0</v>
      </c>
      <c r="F114" s="19">
        <v>550</v>
      </c>
      <c r="G114" s="19">
        <v>850</v>
      </c>
      <c r="H114" s="19">
        <v>250</v>
      </c>
      <c r="I114" s="19">
        <v>700</v>
      </c>
      <c r="J114" s="19">
        <v>2550</v>
      </c>
      <c r="K114" s="19">
        <v>3600</v>
      </c>
      <c r="L114" s="19">
        <v>0</v>
      </c>
      <c r="M114" s="19">
        <v>0</v>
      </c>
      <c r="N114" s="14">
        <f>SUM(O114:Z114)</f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4">
        <v>0</v>
      </c>
    </row>
    <row r="115" spans="1:28" ht="20.100000000000001" customHeight="1" x14ac:dyDescent="0.2">
      <c r="A115" s="20"/>
      <c r="B115" s="17" t="s">
        <v>91</v>
      </c>
      <c r="C115" s="19">
        <v>225</v>
      </c>
      <c r="D115" s="19">
        <v>500</v>
      </c>
      <c r="E115" s="19">
        <v>504</v>
      </c>
      <c r="F115" s="19">
        <v>89.43</v>
      </c>
      <c r="G115" s="19">
        <v>479.53</v>
      </c>
      <c r="H115" s="19">
        <v>0</v>
      </c>
      <c r="I115" s="19">
        <v>458.2</v>
      </c>
      <c r="J115" s="19">
        <v>927</v>
      </c>
      <c r="K115" s="19">
        <v>474</v>
      </c>
      <c r="L115" s="19">
        <v>0</v>
      </c>
      <c r="M115" s="19">
        <v>0</v>
      </c>
      <c r="N115" s="22">
        <f>SUM(O115:Z115)</f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6">
        <v>0</v>
      </c>
    </row>
    <row r="116" spans="1:28" ht="20.100000000000001" customHeight="1" x14ac:dyDescent="0.2">
      <c r="A116" s="32" t="s">
        <v>46</v>
      </c>
      <c r="B116" s="33"/>
      <c r="C116" s="40">
        <f t="shared" ref="C116:K116" si="44">SUM(C112:C115)</f>
        <v>812</v>
      </c>
      <c r="D116" s="40">
        <f t="shared" si="44"/>
        <v>2050</v>
      </c>
      <c r="E116" s="40">
        <f t="shared" si="44"/>
        <v>1643</v>
      </c>
      <c r="F116" s="40">
        <f t="shared" si="44"/>
        <v>1782.2600000000002</v>
      </c>
      <c r="G116" s="40">
        <f t="shared" si="44"/>
        <v>3020.49</v>
      </c>
      <c r="H116" s="40">
        <f t="shared" si="44"/>
        <v>2088.5299999999997</v>
      </c>
      <c r="I116" s="40">
        <f t="shared" si="44"/>
        <v>2096.6999999999998</v>
      </c>
      <c r="J116" s="40">
        <f t="shared" si="44"/>
        <v>5208</v>
      </c>
      <c r="K116" s="40">
        <f t="shared" si="44"/>
        <v>6153</v>
      </c>
      <c r="L116" s="40">
        <f t="shared" ref="L116:M116" si="45">SUM(L112:L115)</f>
        <v>0</v>
      </c>
      <c r="M116" s="40">
        <f t="shared" si="45"/>
        <v>0</v>
      </c>
      <c r="N116" s="14">
        <f>SUM(N112:N115)</f>
        <v>0</v>
      </c>
      <c r="O116" s="7">
        <f>SUM(O112:O115)</f>
        <v>0</v>
      </c>
      <c r="P116" s="7">
        <f>SUM(P112:P115)</f>
        <v>0</v>
      </c>
      <c r="Q116" s="7">
        <f t="shared" ref="Q116:Y116" si="46">SUM(Q112:Q115)</f>
        <v>0</v>
      </c>
      <c r="R116" s="7">
        <f t="shared" si="46"/>
        <v>0</v>
      </c>
      <c r="S116" s="7">
        <f t="shared" si="46"/>
        <v>0</v>
      </c>
      <c r="T116" s="7">
        <f t="shared" si="46"/>
        <v>0</v>
      </c>
      <c r="U116" s="7">
        <f t="shared" si="46"/>
        <v>0</v>
      </c>
      <c r="V116" s="7">
        <f t="shared" si="46"/>
        <v>0</v>
      </c>
      <c r="W116" s="7">
        <f t="shared" si="46"/>
        <v>0</v>
      </c>
      <c r="X116" s="7">
        <f t="shared" si="46"/>
        <v>0</v>
      </c>
      <c r="Y116" s="7">
        <f t="shared" si="46"/>
        <v>0</v>
      </c>
      <c r="Z116" s="8">
        <f>SUM(Z112:Z115)</f>
        <v>0</v>
      </c>
      <c r="AA116" s="41">
        <f>SUM(O116:Z116)</f>
        <v>0</v>
      </c>
    </row>
    <row r="117" spans="1:28" ht="20.100000000000001" customHeight="1" x14ac:dyDescent="0.25">
      <c r="A117" s="20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3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/>
    </row>
    <row r="118" spans="1:28" ht="20.100000000000001" customHeight="1" x14ac:dyDescent="0.25">
      <c r="A118" s="32" t="s">
        <v>47</v>
      </c>
      <c r="B118" s="33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3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</row>
    <row r="119" spans="1:28" ht="20.100000000000001" customHeight="1" x14ac:dyDescent="0.2">
      <c r="A119" s="20"/>
      <c r="B119" s="17" t="s">
        <v>48</v>
      </c>
      <c r="C119" s="19">
        <v>0</v>
      </c>
      <c r="D119" s="19">
        <v>100</v>
      </c>
      <c r="E119" s="19">
        <v>0</v>
      </c>
      <c r="F119" s="19">
        <v>152.13</v>
      </c>
      <c r="G119" s="19">
        <v>243.03</v>
      </c>
      <c r="H119" s="19">
        <v>20</v>
      </c>
      <c r="I119" s="19">
        <v>348.32</v>
      </c>
      <c r="J119" s="19">
        <v>0</v>
      </c>
      <c r="K119" s="19">
        <v>0</v>
      </c>
      <c r="L119" s="19">
        <v>0</v>
      </c>
      <c r="M119" s="19">
        <v>0</v>
      </c>
      <c r="N119" s="14">
        <f>SUM(O119:Z119)</f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4">
        <v>0</v>
      </c>
      <c r="AB119" s="16" t="s">
        <v>155</v>
      </c>
    </row>
    <row r="120" spans="1:28" ht="20.100000000000001" customHeight="1" x14ac:dyDescent="0.2">
      <c r="A120" s="20"/>
      <c r="B120" s="17" t="s">
        <v>49</v>
      </c>
      <c r="C120" s="19">
        <v>0</v>
      </c>
      <c r="D120" s="19">
        <v>750</v>
      </c>
      <c r="E120" s="19">
        <v>882</v>
      </c>
      <c r="F120" s="19">
        <v>756.84</v>
      </c>
      <c r="G120" s="19">
        <v>992.36</v>
      </c>
      <c r="H120" s="19">
        <v>738.28</v>
      </c>
      <c r="I120" s="19">
        <v>1844.93</v>
      </c>
      <c r="J120" s="19">
        <v>0</v>
      </c>
      <c r="K120" s="19">
        <v>0</v>
      </c>
      <c r="L120" s="19">
        <v>0</v>
      </c>
      <c r="M120" s="19">
        <v>0</v>
      </c>
      <c r="N120" s="14">
        <f>SUM(O120:Z120)</f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4">
        <v>0</v>
      </c>
    </row>
    <row r="121" spans="1:28" ht="20.100000000000001" customHeight="1" x14ac:dyDescent="0.2">
      <c r="A121" s="20"/>
      <c r="B121" s="17" t="s">
        <v>50</v>
      </c>
      <c r="C121" s="19">
        <v>0</v>
      </c>
      <c r="D121" s="19">
        <v>200</v>
      </c>
      <c r="E121" s="19">
        <v>575</v>
      </c>
      <c r="F121" s="19">
        <v>0</v>
      </c>
      <c r="G121" s="19">
        <v>675</v>
      </c>
      <c r="H121" s="19">
        <v>575</v>
      </c>
      <c r="I121" s="19">
        <v>1190</v>
      </c>
      <c r="J121" s="19">
        <v>0</v>
      </c>
      <c r="K121" s="19">
        <v>0</v>
      </c>
      <c r="L121" s="19">
        <v>0</v>
      </c>
      <c r="M121" s="19">
        <v>0</v>
      </c>
      <c r="N121" s="14">
        <f>SUM(O121:Z121)</f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4">
        <v>0</v>
      </c>
    </row>
    <row r="122" spans="1:28" ht="20.100000000000001" customHeight="1" x14ac:dyDescent="0.2">
      <c r="A122" s="20"/>
      <c r="B122" s="17" t="s">
        <v>51</v>
      </c>
      <c r="C122" s="19">
        <v>0</v>
      </c>
      <c r="D122" s="18">
        <v>250</v>
      </c>
      <c r="E122" s="19">
        <v>363</v>
      </c>
      <c r="F122" s="19">
        <v>330.58</v>
      </c>
      <c r="G122" s="19">
        <v>340.8</v>
      </c>
      <c r="H122" s="19">
        <v>793.52</v>
      </c>
      <c r="I122" s="19">
        <v>732.39</v>
      </c>
      <c r="J122" s="19">
        <v>0</v>
      </c>
      <c r="K122" s="19">
        <v>0</v>
      </c>
      <c r="L122" s="19">
        <v>0</v>
      </c>
      <c r="M122" s="19">
        <v>0</v>
      </c>
      <c r="N122" s="22">
        <f>SUM(O122:Z122)</f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6">
        <v>0</v>
      </c>
    </row>
    <row r="123" spans="1:28" ht="20.100000000000001" customHeight="1" x14ac:dyDescent="0.2">
      <c r="A123" s="32" t="s">
        <v>79</v>
      </c>
      <c r="B123" s="33"/>
      <c r="C123" s="40">
        <f t="shared" ref="C123:O123" si="47">SUM(C119:C122)</f>
        <v>0</v>
      </c>
      <c r="D123" s="14">
        <f t="shared" si="47"/>
        <v>1300</v>
      </c>
      <c r="E123" s="40">
        <f t="shared" si="47"/>
        <v>1820</v>
      </c>
      <c r="F123" s="40">
        <f t="shared" si="47"/>
        <v>1239.55</v>
      </c>
      <c r="G123" s="40">
        <f t="shared" si="47"/>
        <v>2251.19</v>
      </c>
      <c r="H123" s="40">
        <f t="shared" si="47"/>
        <v>2126.8000000000002</v>
      </c>
      <c r="I123" s="40">
        <f t="shared" si="47"/>
        <v>4115.6400000000003</v>
      </c>
      <c r="J123" s="40">
        <f t="shared" si="47"/>
        <v>0</v>
      </c>
      <c r="K123" s="40">
        <f t="shared" si="47"/>
        <v>0</v>
      </c>
      <c r="L123" s="40">
        <f t="shared" ref="L123:M123" si="48">SUM(L119:L122)</f>
        <v>0</v>
      </c>
      <c r="M123" s="40">
        <f t="shared" si="48"/>
        <v>0</v>
      </c>
      <c r="N123" s="14">
        <f t="shared" si="47"/>
        <v>0</v>
      </c>
      <c r="O123" s="7">
        <f t="shared" si="47"/>
        <v>0</v>
      </c>
      <c r="P123" s="7">
        <f>SUM(P119:P122)</f>
        <v>0</v>
      </c>
      <c r="Q123" s="7">
        <f t="shared" ref="Q123:Y123" si="49">SUM(Q119:Q122)</f>
        <v>0</v>
      </c>
      <c r="R123" s="7">
        <f t="shared" si="49"/>
        <v>0</v>
      </c>
      <c r="S123" s="7">
        <f t="shared" si="49"/>
        <v>0</v>
      </c>
      <c r="T123" s="7">
        <f t="shared" si="49"/>
        <v>0</v>
      </c>
      <c r="U123" s="7">
        <f t="shared" si="49"/>
        <v>0</v>
      </c>
      <c r="V123" s="7">
        <f t="shared" si="49"/>
        <v>0</v>
      </c>
      <c r="W123" s="7">
        <f t="shared" si="49"/>
        <v>0</v>
      </c>
      <c r="X123" s="7">
        <f t="shared" si="49"/>
        <v>0</v>
      </c>
      <c r="Y123" s="7">
        <f t="shared" si="49"/>
        <v>0</v>
      </c>
      <c r="Z123" s="8">
        <f>SUM(Z119:Z122)</f>
        <v>0</v>
      </c>
      <c r="AA123" s="41">
        <f>SUM(O123:Z123)</f>
        <v>0</v>
      </c>
    </row>
    <row r="124" spans="1:28" ht="20.100000000000001" customHeight="1" x14ac:dyDescent="0.25">
      <c r="A124" s="20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4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spans="1:28" ht="20.100000000000001" customHeight="1" x14ac:dyDescent="0.2">
      <c r="A125" s="32" t="s">
        <v>67</v>
      </c>
      <c r="B125" s="33"/>
      <c r="C125" s="40">
        <f t="shared" ref="C125:H125" si="50">+C103+C109+C116+C123</f>
        <v>4883</v>
      </c>
      <c r="D125" s="40">
        <f t="shared" si="50"/>
        <v>7850</v>
      </c>
      <c r="E125" s="40">
        <f t="shared" si="50"/>
        <v>10624</v>
      </c>
      <c r="F125" s="40">
        <f t="shared" si="50"/>
        <v>7860.76</v>
      </c>
      <c r="G125" s="40">
        <f t="shared" si="50"/>
        <v>10477.92</v>
      </c>
      <c r="H125" s="40">
        <f t="shared" si="50"/>
        <v>8504.2799999999988</v>
      </c>
      <c r="I125" s="40">
        <f t="shared" ref="I125:K125" si="51">+I103+I109+I116+I123</f>
        <v>10514.3</v>
      </c>
      <c r="J125" s="40">
        <f t="shared" si="51"/>
        <v>12003</v>
      </c>
      <c r="K125" s="40">
        <f t="shared" si="51"/>
        <v>10840</v>
      </c>
      <c r="L125" s="40">
        <f t="shared" ref="L125:M125" si="52">+L103+L109+L116+L123</f>
        <v>0</v>
      </c>
      <c r="M125" s="40">
        <f t="shared" si="52"/>
        <v>6060</v>
      </c>
      <c r="N125" s="14">
        <f>+N103+N109+N116+N123</f>
        <v>7556</v>
      </c>
      <c r="O125" s="7">
        <f>SUM(O103+O109+O116+O123)</f>
        <v>0</v>
      </c>
      <c r="P125" s="7">
        <f>SUM(P103+P109+P116+P123)</f>
        <v>0</v>
      </c>
      <c r="Q125" s="7">
        <f t="shared" ref="Q125:Y125" si="53">SUM(Q103+Q109+Q116+Q123)</f>
        <v>0</v>
      </c>
      <c r="R125" s="7">
        <f t="shared" si="53"/>
        <v>0</v>
      </c>
      <c r="S125" s="7">
        <f t="shared" si="53"/>
        <v>0</v>
      </c>
      <c r="T125" s="7">
        <f t="shared" si="53"/>
        <v>6050</v>
      </c>
      <c r="U125" s="7">
        <f t="shared" si="53"/>
        <v>0</v>
      </c>
      <c r="V125" s="7">
        <f t="shared" si="53"/>
        <v>0</v>
      </c>
      <c r="W125" s="7">
        <f t="shared" si="53"/>
        <v>0</v>
      </c>
      <c r="X125" s="7">
        <f t="shared" si="53"/>
        <v>1506</v>
      </c>
      <c r="Y125" s="7">
        <f t="shared" si="53"/>
        <v>0</v>
      </c>
      <c r="Z125" s="8">
        <f>SUM(Z103+Z109+Z116+Z123)</f>
        <v>0</v>
      </c>
      <c r="AA125" s="41">
        <f>SUM(O125:Z125)</f>
        <v>7556</v>
      </c>
    </row>
    <row r="126" spans="1:28" ht="20.100000000000001" customHeight="1" x14ac:dyDescent="0.25">
      <c r="A126" s="20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3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4"/>
    </row>
    <row r="127" spans="1:28" ht="20.100000000000001" customHeight="1" x14ac:dyDescent="0.25">
      <c r="A127" s="32" t="s">
        <v>68</v>
      </c>
      <c r="B127" s="33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3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4"/>
    </row>
    <row r="128" spans="1:28" ht="20.100000000000001" customHeight="1" x14ac:dyDescent="0.2">
      <c r="A128" s="20"/>
      <c r="B128" s="17" t="s">
        <v>52</v>
      </c>
      <c r="C128" s="19">
        <v>8397</v>
      </c>
      <c r="D128" s="19">
        <v>7974</v>
      </c>
      <c r="E128" s="19">
        <v>9259</v>
      </c>
      <c r="F128" s="19">
        <v>9537.1299999999992</v>
      </c>
      <c r="G128" s="19">
        <v>8701.9599999999991</v>
      </c>
      <c r="H128" s="19">
        <v>8172.15</v>
      </c>
      <c r="I128" s="19">
        <v>10450.33</v>
      </c>
      <c r="J128" s="19">
        <v>14132</v>
      </c>
      <c r="K128" s="19">
        <v>21099</v>
      </c>
      <c r="L128" s="19">
        <v>5035</v>
      </c>
      <c r="M128" s="19">
        <v>13235</v>
      </c>
      <c r="N128" s="14">
        <f>SUM(O128:Z128)</f>
        <v>11430</v>
      </c>
      <c r="O128" s="1">
        <v>1905</v>
      </c>
      <c r="P128" s="1">
        <v>1905</v>
      </c>
      <c r="Q128" s="1">
        <v>0</v>
      </c>
      <c r="R128" s="1">
        <v>0</v>
      </c>
      <c r="S128" s="1">
        <v>0</v>
      </c>
      <c r="T128" s="1">
        <v>1905</v>
      </c>
      <c r="U128" s="1">
        <v>1905</v>
      </c>
      <c r="V128" s="1">
        <v>0</v>
      </c>
      <c r="W128" s="1">
        <v>1905</v>
      </c>
      <c r="X128" s="1">
        <v>0</v>
      </c>
      <c r="Y128" s="1">
        <v>1905</v>
      </c>
      <c r="Z128" s="4">
        <v>0</v>
      </c>
    </row>
    <row r="129" spans="1:28" ht="20.100000000000001" customHeight="1" x14ac:dyDescent="0.2">
      <c r="A129" s="20"/>
      <c r="B129" s="17" t="s">
        <v>92</v>
      </c>
      <c r="C129" s="19">
        <v>9</v>
      </c>
      <c r="D129" s="19">
        <v>30</v>
      </c>
      <c r="E129" s="19">
        <f>SUM(350+178.17)</f>
        <v>528.16999999999996</v>
      </c>
      <c r="F129" s="19">
        <v>85.79</v>
      </c>
      <c r="G129" s="19">
        <v>535.47</v>
      </c>
      <c r="H129" s="19">
        <v>431.78</v>
      </c>
      <c r="I129" s="19">
        <v>755.78</v>
      </c>
      <c r="J129" s="19">
        <v>103</v>
      </c>
      <c r="K129" s="19">
        <v>1370</v>
      </c>
      <c r="L129" s="19">
        <v>0</v>
      </c>
      <c r="M129" s="19">
        <v>120</v>
      </c>
      <c r="N129" s="14">
        <f>SUM(O129:Z129)</f>
        <v>180</v>
      </c>
      <c r="O129" s="1">
        <v>15</v>
      </c>
      <c r="P129" s="1">
        <v>15</v>
      </c>
      <c r="Q129" s="1">
        <v>15</v>
      </c>
      <c r="R129" s="1">
        <v>15</v>
      </c>
      <c r="S129" s="1">
        <v>15</v>
      </c>
      <c r="T129" s="1">
        <v>15</v>
      </c>
      <c r="U129" s="1">
        <v>15</v>
      </c>
      <c r="V129" s="1">
        <v>15</v>
      </c>
      <c r="W129" s="1">
        <v>15</v>
      </c>
      <c r="X129" s="1">
        <v>15</v>
      </c>
      <c r="Y129" s="1">
        <v>15</v>
      </c>
      <c r="Z129" s="4">
        <v>15</v>
      </c>
      <c r="AB129" s="16" t="s">
        <v>148</v>
      </c>
    </row>
    <row r="130" spans="1:28" ht="20.100000000000001" customHeight="1" x14ac:dyDescent="0.2">
      <c r="A130" s="20"/>
      <c r="B130" s="17" t="s">
        <v>107</v>
      </c>
      <c r="C130" s="19">
        <v>500</v>
      </c>
      <c r="D130" s="19">
        <v>3000</v>
      </c>
      <c r="E130" s="19">
        <v>1631</v>
      </c>
      <c r="F130" s="19">
        <v>745.9</v>
      </c>
      <c r="G130" s="19">
        <v>1800</v>
      </c>
      <c r="H130" s="19">
        <v>1680</v>
      </c>
      <c r="I130" s="19">
        <v>1800</v>
      </c>
      <c r="J130" s="19">
        <v>431</v>
      </c>
      <c r="K130" s="19">
        <v>1863</v>
      </c>
      <c r="L130" s="19">
        <v>150</v>
      </c>
      <c r="M130" s="19">
        <v>500</v>
      </c>
      <c r="N130" s="14">
        <f>SUM(O130:Z130)</f>
        <v>500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500</v>
      </c>
      <c r="X130" s="1">
        <v>0</v>
      </c>
      <c r="Y130" s="1">
        <v>0</v>
      </c>
      <c r="Z130" s="4">
        <v>0</v>
      </c>
    </row>
    <row r="131" spans="1:28" ht="20.100000000000001" customHeight="1" x14ac:dyDescent="0.2">
      <c r="A131" s="20"/>
      <c r="B131" s="17" t="s">
        <v>129</v>
      </c>
      <c r="C131" s="19"/>
      <c r="D131" s="19"/>
      <c r="E131" s="19"/>
      <c r="F131" s="19"/>
      <c r="G131" s="19"/>
      <c r="H131" s="19"/>
      <c r="I131" s="19"/>
      <c r="J131" s="19"/>
      <c r="K131" s="19">
        <v>2346</v>
      </c>
      <c r="L131" s="18">
        <v>371</v>
      </c>
      <c r="M131" s="18">
        <v>1902</v>
      </c>
      <c r="N131" s="22">
        <f>SUM(O131:Z131)</f>
        <v>2270</v>
      </c>
      <c r="O131" s="5">
        <v>150</v>
      </c>
      <c r="P131" s="5">
        <v>150</v>
      </c>
      <c r="Q131" s="5">
        <v>150</v>
      </c>
      <c r="R131" s="5">
        <v>150</v>
      </c>
      <c r="S131" s="5">
        <v>150</v>
      </c>
      <c r="T131" s="5">
        <v>150</v>
      </c>
      <c r="U131" s="5">
        <v>150</v>
      </c>
      <c r="V131" s="5">
        <v>150</v>
      </c>
      <c r="W131" s="5">
        <v>150</v>
      </c>
      <c r="X131" s="5">
        <v>150</v>
      </c>
      <c r="Y131" s="5">
        <v>150</v>
      </c>
      <c r="Z131" s="6">
        <f>120+500</f>
        <v>620</v>
      </c>
      <c r="AB131" s="16" t="s">
        <v>146</v>
      </c>
    </row>
    <row r="132" spans="1:28" ht="20.100000000000001" customHeight="1" x14ac:dyDescent="0.2">
      <c r="A132" s="32" t="s">
        <v>69</v>
      </c>
      <c r="B132" s="33"/>
      <c r="C132" s="40">
        <f t="shared" ref="C132:J132" si="54">SUM(C128:C130)</f>
        <v>8906</v>
      </c>
      <c r="D132" s="40">
        <f t="shared" si="54"/>
        <v>11004</v>
      </c>
      <c r="E132" s="40">
        <f t="shared" si="54"/>
        <v>11418.17</v>
      </c>
      <c r="F132" s="40">
        <f t="shared" si="54"/>
        <v>10368.82</v>
      </c>
      <c r="G132" s="40">
        <f t="shared" si="54"/>
        <v>11037.429999999998</v>
      </c>
      <c r="H132" s="40">
        <f t="shared" si="54"/>
        <v>10283.93</v>
      </c>
      <c r="I132" s="40">
        <f t="shared" si="54"/>
        <v>13006.11</v>
      </c>
      <c r="J132" s="40">
        <f t="shared" si="54"/>
        <v>14666</v>
      </c>
      <c r="K132" s="40">
        <f>SUM(K128:K131)</f>
        <v>26678</v>
      </c>
      <c r="L132" s="14">
        <f t="shared" ref="L132:M132" si="55">SUM(L128:L131)</f>
        <v>5556</v>
      </c>
      <c r="M132" s="14">
        <f t="shared" si="55"/>
        <v>15757</v>
      </c>
      <c r="N132" s="14">
        <f>SUM(N128:N131)</f>
        <v>14380</v>
      </c>
      <c r="O132" s="7">
        <f>SUM(O128:O131)</f>
        <v>2070</v>
      </c>
      <c r="P132" s="7">
        <f>SUM(P128:P131)</f>
        <v>2070</v>
      </c>
      <c r="Q132" s="7">
        <f t="shared" ref="Q132:Y132" si="56">SUM(Q128:Q131)</f>
        <v>165</v>
      </c>
      <c r="R132" s="7">
        <f t="shared" si="56"/>
        <v>165</v>
      </c>
      <c r="S132" s="7">
        <f t="shared" si="56"/>
        <v>165</v>
      </c>
      <c r="T132" s="7">
        <f t="shared" si="56"/>
        <v>2070</v>
      </c>
      <c r="U132" s="7">
        <f t="shared" si="56"/>
        <v>2070</v>
      </c>
      <c r="V132" s="7">
        <f t="shared" si="56"/>
        <v>165</v>
      </c>
      <c r="W132" s="7">
        <f t="shared" si="56"/>
        <v>2570</v>
      </c>
      <c r="X132" s="7">
        <f t="shared" si="56"/>
        <v>165</v>
      </c>
      <c r="Y132" s="7">
        <f t="shared" si="56"/>
        <v>2070</v>
      </c>
      <c r="Z132" s="8">
        <f>SUM(Z128:Z131)</f>
        <v>635</v>
      </c>
      <c r="AA132" s="41">
        <f>SUM(O132:Z132)</f>
        <v>14380</v>
      </c>
    </row>
    <row r="133" spans="1:28" ht="20.100000000000001" customHeight="1" x14ac:dyDescent="0.2">
      <c r="A133" s="32"/>
      <c r="B133" s="3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8"/>
      <c r="AA133" s="41"/>
    </row>
    <row r="134" spans="1:28" ht="20.100000000000001" customHeight="1" x14ac:dyDescent="0.2">
      <c r="A134" s="32" t="s">
        <v>119</v>
      </c>
      <c r="B134" s="17"/>
      <c r="C134" s="19"/>
      <c r="D134" s="19"/>
      <c r="E134" s="19"/>
      <c r="F134" s="19"/>
      <c r="G134" s="19"/>
      <c r="H134" s="19"/>
      <c r="I134" s="19"/>
      <c r="J134" s="19">
        <v>5</v>
      </c>
      <c r="K134" s="19"/>
      <c r="L134" s="19">
        <v>0</v>
      </c>
      <c r="M134" s="19">
        <v>0</v>
      </c>
      <c r="N134" s="14">
        <f>SUM(O134:Z134)</f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4">
        <v>0</v>
      </c>
    </row>
    <row r="135" spans="1:28" ht="20.100000000000001" customHeight="1" x14ac:dyDescent="0.25">
      <c r="A135" s="32" t="s">
        <v>70</v>
      </c>
      <c r="B135" s="33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3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4"/>
    </row>
    <row r="136" spans="1:28" ht="20.100000000000001" customHeight="1" x14ac:dyDescent="0.2">
      <c r="A136" s="20"/>
      <c r="B136" s="2" t="s">
        <v>118</v>
      </c>
      <c r="C136" s="19">
        <v>0</v>
      </c>
      <c r="D136" s="19">
        <v>400</v>
      </c>
      <c r="E136" s="19">
        <v>990</v>
      </c>
      <c r="F136" s="19">
        <v>1020</v>
      </c>
      <c r="G136" s="19">
        <v>1080</v>
      </c>
      <c r="H136" s="19">
        <v>1425</v>
      </c>
      <c r="I136" s="19">
        <v>1640</v>
      </c>
      <c r="J136" s="19">
        <v>407</v>
      </c>
      <c r="K136" s="19">
        <v>682</v>
      </c>
      <c r="L136" s="19">
        <v>0</v>
      </c>
      <c r="M136" s="19">
        <v>500</v>
      </c>
      <c r="N136" s="14">
        <v>500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500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4">
        <v>0</v>
      </c>
      <c r="AB136" s="16" t="s">
        <v>128</v>
      </c>
    </row>
    <row r="137" spans="1:28" ht="20.100000000000001" customHeight="1" x14ac:dyDescent="0.2">
      <c r="A137" s="20"/>
      <c r="B137" s="2" t="s">
        <v>94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450</v>
      </c>
      <c r="I137" s="19">
        <v>200</v>
      </c>
      <c r="J137" s="19"/>
      <c r="K137" s="19"/>
      <c r="L137" s="19">
        <v>0</v>
      </c>
      <c r="M137" s="19">
        <v>0</v>
      </c>
      <c r="N137" s="14">
        <f>SUM(O137:Z137)</f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4">
        <v>0</v>
      </c>
    </row>
    <row r="138" spans="1:28" ht="20.100000000000001" customHeight="1" x14ac:dyDescent="0.2">
      <c r="A138" s="20"/>
      <c r="B138" s="17" t="s">
        <v>109</v>
      </c>
      <c r="C138" s="18">
        <v>0</v>
      </c>
      <c r="D138" s="18">
        <v>0</v>
      </c>
      <c r="E138" s="18">
        <v>0</v>
      </c>
      <c r="F138" s="18">
        <v>485</v>
      </c>
      <c r="G138" s="18">
        <v>0</v>
      </c>
      <c r="H138" s="18">
        <v>250</v>
      </c>
      <c r="I138" s="18">
        <v>200</v>
      </c>
      <c r="J138" s="18"/>
      <c r="K138" s="18"/>
      <c r="L138" s="18">
        <v>0</v>
      </c>
      <c r="M138" s="18">
        <v>0</v>
      </c>
      <c r="N138" s="22">
        <f>SUM(O138:Z138)</f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6">
        <v>0</v>
      </c>
    </row>
    <row r="139" spans="1:28" ht="20.100000000000001" customHeight="1" x14ac:dyDescent="0.2">
      <c r="A139" s="32" t="s">
        <v>71</v>
      </c>
      <c r="B139" s="33"/>
      <c r="C139" s="14">
        <f t="shared" ref="C139:K139" si="57">SUM(C136:C138)</f>
        <v>0</v>
      </c>
      <c r="D139" s="14">
        <f t="shared" si="57"/>
        <v>400</v>
      </c>
      <c r="E139" s="14">
        <f t="shared" si="57"/>
        <v>990</v>
      </c>
      <c r="F139" s="14">
        <f t="shared" si="57"/>
        <v>1505</v>
      </c>
      <c r="G139" s="14">
        <f t="shared" si="57"/>
        <v>1080</v>
      </c>
      <c r="H139" s="14">
        <f t="shared" si="57"/>
        <v>2125</v>
      </c>
      <c r="I139" s="14">
        <f t="shared" si="57"/>
        <v>2040</v>
      </c>
      <c r="J139" s="14">
        <f t="shared" si="57"/>
        <v>407</v>
      </c>
      <c r="K139" s="14">
        <f t="shared" si="57"/>
        <v>682</v>
      </c>
      <c r="L139" s="14">
        <f t="shared" ref="L139:M139" si="58">SUM(L136:L138)</f>
        <v>0</v>
      </c>
      <c r="M139" s="14">
        <f t="shared" si="58"/>
        <v>500</v>
      </c>
      <c r="N139" s="14">
        <f>SUM(N136:N138)</f>
        <v>500</v>
      </c>
      <c r="O139" s="7">
        <f>SUM(O136:O138)</f>
        <v>0</v>
      </c>
      <c r="P139" s="7">
        <f>SUM(P136:P138)</f>
        <v>0</v>
      </c>
      <c r="Q139" s="7">
        <f t="shared" ref="Q139:Y139" si="59">SUM(Q136:Q138)</f>
        <v>0</v>
      </c>
      <c r="R139" s="7">
        <f t="shared" si="59"/>
        <v>0</v>
      </c>
      <c r="S139" s="7">
        <f t="shared" si="59"/>
        <v>0</v>
      </c>
      <c r="T139" s="7">
        <f t="shared" si="59"/>
        <v>500</v>
      </c>
      <c r="U139" s="7">
        <f t="shared" si="59"/>
        <v>0</v>
      </c>
      <c r="V139" s="7">
        <f t="shared" si="59"/>
        <v>0</v>
      </c>
      <c r="W139" s="7">
        <f t="shared" si="59"/>
        <v>0</v>
      </c>
      <c r="X139" s="7">
        <f t="shared" si="59"/>
        <v>0</v>
      </c>
      <c r="Y139" s="7">
        <f t="shared" si="59"/>
        <v>0</v>
      </c>
      <c r="Z139" s="8">
        <f>SUM(Z136:Z138)</f>
        <v>0</v>
      </c>
      <c r="AA139" s="41">
        <f>SUM(O139:Z139)</f>
        <v>500</v>
      </c>
    </row>
    <row r="140" spans="1:28" ht="20.100000000000001" customHeight="1" x14ac:dyDescent="0.25">
      <c r="A140" s="20"/>
      <c r="B140" s="17"/>
      <c r="C140" s="19"/>
      <c r="D140" s="49"/>
      <c r="E140" s="19"/>
      <c r="F140" s="19"/>
      <c r="G140" s="19"/>
      <c r="H140" s="19"/>
      <c r="I140" s="19"/>
      <c r="J140" s="19"/>
      <c r="K140" s="19"/>
      <c r="L140" s="19"/>
      <c r="M140" s="19"/>
      <c r="N140" s="44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spans="1:28" ht="20.100000000000001" customHeight="1" x14ac:dyDescent="0.2">
      <c r="A141" s="32" t="s">
        <v>72</v>
      </c>
      <c r="B141" s="33"/>
      <c r="C141" s="40">
        <f t="shared" ref="C141:K141" si="60">SUM(C46+C48+C60+C62++C68+C74+C84+C90+C95+C125+C132+C139)</f>
        <v>83304</v>
      </c>
      <c r="D141" s="40">
        <f t="shared" si="60"/>
        <v>105133</v>
      </c>
      <c r="E141" s="40">
        <f t="shared" si="60"/>
        <v>107997.77</v>
      </c>
      <c r="F141" s="40">
        <f t="shared" si="60"/>
        <v>100266.88999999998</v>
      </c>
      <c r="G141" s="40">
        <f t="shared" si="60"/>
        <v>103272.81999999999</v>
      </c>
      <c r="H141" s="40">
        <f t="shared" si="60"/>
        <v>112442.52999999997</v>
      </c>
      <c r="I141" s="40">
        <f t="shared" si="60"/>
        <v>130313.07999999999</v>
      </c>
      <c r="J141" s="40">
        <f t="shared" si="60"/>
        <v>189800</v>
      </c>
      <c r="K141" s="40">
        <f t="shared" si="60"/>
        <v>185570</v>
      </c>
      <c r="L141" s="40">
        <f>SUM(L46+L48+L60+L62++L68+L74+L84+L90+L95+L125+L132+L134+L139)</f>
        <v>132615</v>
      </c>
      <c r="M141" s="40">
        <f>SUM(M46+M48+M60+M62++M68+M74+M84+M90+M95+M125+M132+M134+M139)</f>
        <v>172264</v>
      </c>
      <c r="N141" s="14">
        <f>SUM(N46+N48+N60+N62++N68+N74+N84+N90+N95+N125+N132+N134+N139)</f>
        <v>155777.01999999999</v>
      </c>
      <c r="O141" s="7">
        <f t="shared" ref="O141:Z141" si="61">+O46+O48+O60+O62+O68+O74+O84+O90+O95+O125+O132+O134+O139</f>
        <v>50786</v>
      </c>
      <c r="P141" s="7">
        <f t="shared" si="61"/>
        <v>10162</v>
      </c>
      <c r="Q141" s="7">
        <f t="shared" si="61"/>
        <v>4848</v>
      </c>
      <c r="R141" s="7">
        <f t="shared" si="61"/>
        <v>4060</v>
      </c>
      <c r="S141" s="7">
        <f t="shared" si="61"/>
        <v>7599.02</v>
      </c>
      <c r="T141" s="7">
        <f t="shared" si="61"/>
        <v>12652.9</v>
      </c>
      <c r="U141" s="7">
        <f t="shared" si="61"/>
        <v>11345</v>
      </c>
      <c r="V141" s="7">
        <f t="shared" si="61"/>
        <v>19228</v>
      </c>
      <c r="W141" s="7">
        <f t="shared" si="61"/>
        <v>9705</v>
      </c>
      <c r="X141" s="7">
        <f t="shared" si="61"/>
        <v>5856</v>
      </c>
      <c r="Y141" s="7">
        <f t="shared" si="61"/>
        <v>15125</v>
      </c>
      <c r="Z141" s="8">
        <f t="shared" si="61"/>
        <v>4920</v>
      </c>
      <c r="AA141" s="41">
        <f>SUM(O141:Z141)</f>
        <v>156286.91999999998</v>
      </c>
    </row>
    <row r="142" spans="1:28" ht="20.100000000000001" customHeight="1" x14ac:dyDescent="0.25">
      <c r="A142" s="20"/>
      <c r="B142" s="17"/>
      <c r="C142" s="19"/>
      <c r="D142" s="50"/>
      <c r="E142" s="19"/>
      <c r="F142" s="19"/>
      <c r="G142" s="19"/>
      <c r="H142" s="19"/>
      <c r="I142" s="19"/>
      <c r="J142" s="19"/>
      <c r="K142" s="19"/>
      <c r="L142" s="19"/>
      <c r="M142" s="19"/>
      <c r="N142" s="3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</row>
    <row r="143" spans="1:28" ht="20.100000000000001" customHeight="1" thickBot="1" x14ac:dyDescent="0.25">
      <c r="A143" s="51" t="s">
        <v>73</v>
      </c>
      <c r="B143" s="52"/>
      <c r="C143" s="53">
        <f t="shared" ref="C143:M143" si="62">+C25-C141</f>
        <v>16906</v>
      </c>
      <c r="D143" s="53">
        <f t="shared" si="62"/>
        <v>-2623</v>
      </c>
      <c r="E143" s="53">
        <f t="shared" si="62"/>
        <v>9725.2899999999936</v>
      </c>
      <c r="F143" s="53">
        <f t="shared" si="62"/>
        <v>6829.1000000000058</v>
      </c>
      <c r="G143" s="53">
        <f t="shared" si="62"/>
        <v>10844.680000000008</v>
      </c>
      <c r="H143" s="53">
        <f t="shared" si="62"/>
        <v>9747.5300000000279</v>
      </c>
      <c r="I143" s="53">
        <f t="shared" si="62"/>
        <v>674.49000000001979</v>
      </c>
      <c r="J143" s="53">
        <f t="shared" si="62"/>
        <v>-3494</v>
      </c>
      <c r="K143" s="53">
        <f t="shared" si="62"/>
        <v>-10133.76999999999</v>
      </c>
      <c r="L143" s="53">
        <f t="shared" si="62"/>
        <v>21214</v>
      </c>
      <c r="M143" s="53">
        <f t="shared" si="62"/>
        <v>737</v>
      </c>
      <c r="N143" s="53">
        <f>+N25-N141</f>
        <v>468.98000000001048</v>
      </c>
      <c r="O143" s="12">
        <f t="shared" ref="O143:Z143" si="63">+O25-O141</f>
        <v>38228</v>
      </c>
      <c r="P143" s="12">
        <f t="shared" si="63"/>
        <v>-8075</v>
      </c>
      <c r="Q143" s="12">
        <f t="shared" si="63"/>
        <v>-3388</v>
      </c>
      <c r="R143" s="12">
        <f t="shared" si="63"/>
        <v>-1973</v>
      </c>
      <c r="S143" s="12">
        <f t="shared" si="63"/>
        <v>410.97999999999956</v>
      </c>
      <c r="T143" s="12">
        <f t="shared" si="63"/>
        <v>-10565.9</v>
      </c>
      <c r="U143" s="12">
        <f t="shared" si="63"/>
        <v>-4258</v>
      </c>
      <c r="V143" s="12">
        <f t="shared" si="63"/>
        <v>17425</v>
      </c>
      <c r="W143" s="12">
        <f t="shared" si="63"/>
        <v>-7618</v>
      </c>
      <c r="X143" s="12">
        <f t="shared" si="63"/>
        <v>-1772</v>
      </c>
      <c r="Y143" s="12">
        <f t="shared" si="63"/>
        <v>-9142</v>
      </c>
      <c r="Z143" s="13">
        <f t="shared" si="63"/>
        <v>-9313</v>
      </c>
      <c r="AA143" s="41">
        <f>SUM(O143:Z143)</f>
        <v>-40.919999999998254</v>
      </c>
    </row>
    <row r="144" spans="1:28" x14ac:dyDescent="0.25">
      <c r="C144" s="41"/>
      <c r="N144" s="54"/>
    </row>
    <row r="145" spans="1:26" x14ac:dyDescent="0.25">
      <c r="C145" s="41"/>
      <c r="G145" s="55"/>
      <c r="H145" s="55"/>
      <c r="I145" s="55"/>
      <c r="J145" s="55"/>
      <c r="K145" s="55"/>
      <c r="L145" s="55"/>
      <c r="M145" s="55"/>
      <c r="N145" s="56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>
        <f>SUM(O143:Z143)</f>
        <v>-40.919999999998254</v>
      </c>
    </row>
    <row r="146" spans="1:26" x14ac:dyDescent="0.25">
      <c r="A146" s="57"/>
      <c r="B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9"/>
    </row>
    <row r="147" spans="1:26" x14ac:dyDescent="0.25">
      <c r="B147" s="60"/>
      <c r="D147" s="57"/>
      <c r="E147" s="57"/>
      <c r="F147" s="57"/>
      <c r="G147" s="57"/>
      <c r="H147" s="57"/>
      <c r="I147" s="57"/>
      <c r="J147" s="57"/>
      <c r="K147" s="57"/>
      <c r="N147" s="59"/>
    </row>
    <row r="148" spans="1:26" ht="12.75" x14ac:dyDescent="0.2">
      <c r="N148" s="61"/>
    </row>
    <row r="149" spans="1:26" x14ac:dyDescent="0.25">
      <c r="N149" s="54"/>
    </row>
    <row r="150" spans="1:26" x14ac:dyDescent="0.25">
      <c r="N150" s="54"/>
    </row>
  </sheetData>
  <phoneticPr fontId="4" type="noConversion"/>
  <printOptions horizontalCentered="1" gridLines="1"/>
  <pageMargins left="0.25" right="0.25" top="0.75" bottom="0.75" header="0.3" footer="0.3"/>
  <pageSetup scale="36" fitToHeight="5" orientation="landscape" r:id="rId1"/>
  <headerFooter alignWithMargins="0">
    <oddHeader>&amp;C&amp;"Times New Roman,Bold"&amp;14OKC-BOMA Budget&amp;R&amp;"Times New Roman,Italic"&amp;9Page &amp;P of &amp;N
Printed &amp;D</oddHeader>
  </headerFooter>
  <ignoredErrors>
    <ignoredError sqref="N56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F7AF550EBA542AC6443FA037CB2C6" ma:contentTypeVersion="12" ma:contentTypeDescription="Create a new document." ma:contentTypeScope="" ma:versionID="8c976a0efdbaa8f588d6cd9279bb065f">
  <xsd:schema xmlns:xsd="http://www.w3.org/2001/XMLSchema" xmlns:xs="http://www.w3.org/2001/XMLSchema" xmlns:p="http://schemas.microsoft.com/office/2006/metadata/properties" xmlns:ns2="356fbf75-f597-46b2-852e-37cc9510deca" xmlns:ns3="e11f31f2-bc41-4415-94c5-b89eeb523180" targetNamespace="http://schemas.microsoft.com/office/2006/metadata/properties" ma:root="true" ma:fieldsID="0a16b9838acb401caab2dba2831cc2e1" ns2:_="" ns3:_="">
    <xsd:import namespace="356fbf75-f597-46b2-852e-37cc9510deca"/>
    <xsd:import namespace="e11f31f2-bc41-4415-94c5-b89eeb5231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fbf75-f597-46b2-852e-37cc9510de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f31f2-bc41-4415-94c5-b89eeb523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00E12-5416-415F-8323-2C4CFCCB89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C6F10-FDEA-448B-8C1E-37954BD4826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e11f31f2-bc41-4415-94c5-b89eeb523180"/>
    <ds:schemaRef ds:uri="356fbf75-f597-46b2-852e-37cc9510dec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67A131-0E2F-4BC0-93E4-C6A6A7B33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fbf75-f597-46b2-852e-37cc9510deca"/>
    <ds:schemaRef ds:uri="e11f31f2-bc41-4415-94c5-b89eeb523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Company>American Fidelity Property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Withrow</dc:creator>
  <cp:lastModifiedBy>Tawni Phelan</cp:lastModifiedBy>
  <cp:lastPrinted>2020-10-22T18:29:58Z</cp:lastPrinted>
  <dcterms:created xsi:type="dcterms:W3CDTF">2000-01-24T17:41:45Z</dcterms:created>
  <dcterms:modified xsi:type="dcterms:W3CDTF">2020-11-09T17:52:25Z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0x0101005F0F7AF550EBA542AC6443FA037CB2C6</vt:lpwstr>
  </property>
</Properties>
</file>